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G:\My Drive\0 GUIDES &amp; REFERENCES\"/>
    </mc:Choice>
  </mc:AlternateContent>
  <xr:revisionPtr revIDLastSave="0" documentId="8_{826FC77E-FA78-4A56-B6AF-026E084A9088}" xr6:coauthVersionLast="47" xr6:coauthVersionMax="47" xr10:uidLastSave="{00000000-0000-0000-0000-000000000000}"/>
  <bookViews>
    <workbookView xWindow="28680" yWindow="-120" windowWidth="29040" windowHeight="15720" xr2:uid="{00000000-000D-0000-FFFF-FFFF00000000}"/>
  </bookViews>
  <sheets>
    <sheet name="Calculation"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1" l="1"/>
  <c r="G60" i="1"/>
  <c r="R14" i="1"/>
  <c r="S14" i="1" s="1"/>
  <c r="Q14" i="1"/>
  <c r="Q15" i="1" s="1"/>
  <c r="Q16" i="1" s="1"/>
  <c r="Q17" i="1" s="1"/>
  <c r="Q18" i="1" s="1"/>
  <c r="Q19" i="1" s="1"/>
  <c r="Q20" i="1" s="1"/>
  <c r="Q21" i="1" s="1"/>
  <c r="Q22" i="1" s="1"/>
  <c r="Q23" i="1" s="1"/>
  <c r="Q24" i="1" s="1"/>
  <c r="Q25" i="1" s="1"/>
  <c r="B9" i="1"/>
  <c r="F9" i="1" s="1"/>
  <c r="H9" i="1" s="1"/>
  <c r="R15" i="1" l="1"/>
  <c r="R16" i="1" s="1"/>
  <c r="R17" i="1" s="1"/>
  <c r="J9" i="1"/>
  <c r="I9" i="1"/>
  <c r="B10" i="1"/>
  <c r="D9" i="1"/>
  <c r="E9" i="1"/>
  <c r="S15" i="1" l="1"/>
  <c r="S16" i="1"/>
  <c r="E10" i="1"/>
  <c r="H10" i="1"/>
  <c r="F10" i="1"/>
  <c r="D10" i="1"/>
  <c r="B11" i="1"/>
  <c r="R18" i="1"/>
  <c r="S17" i="1"/>
  <c r="S18" i="1" l="1"/>
  <c r="R19" i="1"/>
  <c r="H11" i="1"/>
  <c r="F11" i="1"/>
  <c r="B12" i="1"/>
  <c r="E11" i="1"/>
  <c r="D11" i="1"/>
  <c r="I10" i="1"/>
  <c r="J10" i="1"/>
  <c r="R20" i="1" l="1"/>
  <c r="S19" i="1"/>
  <c r="E12" i="1"/>
  <c r="D12" i="1"/>
  <c r="H12" i="1"/>
  <c r="F12" i="1"/>
  <c r="B13" i="1"/>
  <c r="J11" i="1"/>
  <c r="I11" i="1"/>
  <c r="B14" i="1" l="1"/>
  <c r="H13" i="1"/>
  <c r="F13" i="1"/>
  <c r="E13" i="1"/>
  <c r="D13" i="1"/>
  <c r="J12" i="1"/>
  <c r="I12" i="1"/>
  <c r="R21" i="1"/>
  <c r="S20" i="1"/>
  <c r="R22" i="1" l="1"/>
  <c r="S21" i="1"/>
  <c r="J13" i="1"/>
  <c r="I13" i="1"/>
  <c r="B15" i="1"/>
  <c r="D14" i="1"/>
  <c r="H14" i="1"/>
  <c r="E14" i="1"/>
  <c r="F14" i="1"/>
  <c r="B16" i="1" l="1"/>
  <c r="H15" i="1"/>
  <c r="F15" i="1"/>
  <c r="D15" i="1"/>
  <c r="E15" i="1"/>
  <c r="I14" i="1"/>
  <c r="J14" i="1"/>
  <c r="R23" i="1"/>
  <c r="S22" i="1"/>
  <c r="R24" i="1" l="1"/>
  <c r="S23" i="1"/>
  <c r="I15" i="1"/>
  <c r="J15" i="1"/>
  <c r="B17" i="1"/>
  <c r="D16" i="1"/>
  <c r="H16" i="1"/>
  <c r="F16" i="1"/>
  <c r="E16" i="1"/>
  <c r="I16" i="1" l="1"/>
  <c r="J16" i="1"/>
  <c r="B18" i="1"/>
  <c r="E17" i="1"/>
  <c r="D17" i="1"/>
  <c r="F17" i="1" s="1"/>
  <c r="S24" i="1"/>
  <c r="R25" i="1"/>
  <c r="S25" i="1" s="1"/>
  <c r="E18" i="1" l="1"/>
  <c r="B19" i="1"/>
  <c r="D18" i="1"/>
  <c r="F18" i="1" s="1"/>
  <c r="H17" i="1"/>
  <c r="D19" i="1" l="1"/>
  <c r="F19" i="1" s="1"/>
  <c r="E19" i="1"/>
  <c r="B20" i="1"/>
  <c r="I17" i="1"/>
  <c r="J17" i="1"/>
  <c r="H18" i="1"/>
  <c r="H19" i="1" s="1"/>
  <c r="J19" i="1" l="1"/>
  <c r="I19" i="1"/>
  <c r="J18" i="1"/>
  <c r="I18" i="1"/>
  <c r="B22" i="1"/>
  <c r="E20" i="1"/>
  <c r="D20" i="1"/>
  <c r="H20" i="1" s="1"/>
  <c r="B21" i="1"/>
  <c r="F20" i="1"/>
  <c r="D21" i="1"/>
  <c r="J20" i="1" l="1"/>
  <c r="I20" i="1"/>
  <c r="E22" i="1"/>
  <c r="D22" i="1"/>
  <c r="B23" i="1"/>
  <c r="E23" i="1" l="1"/>
  <c r="B24" i="1"/>
  <c r="D23" i="1"/>
  <c r="F22" i="1"/>
  <c r="H22" i="1" s="1"/>
  <c r="F23" i="1" l="1"/>
  <c r="E24" i="1"/>
  <c r="B25" i="1"/>
  <c r="D24" i="1"/>
  <c r="I22" i="1"/>
  <c r="J22" i="1"/>
  <c r="H23" i="1"/>
  <c r="F24" i="1" l="1"/>
  <c r="J23" i="1"/>
  <c r="I23" i="1"/>
  <c r="H24" i="1"/>
  <c r="D25" i="1"/>
  <c r="F25" i="1" s="1"/>
  <c r="E25" i="1"/>
  <c r="B26" i="1"/>
  <c r="H25" i="1" l="1"/>
  <c r="J25" i="1" s="1"/>
  <c r="D26" i="1"/>
  <c r="E26" i="1"/>
  <c r="B27" i="1"/>
  <c r="J24" i="1"/>
  <c r="I24" i="1"/>
  <c r="H26" i="1" l="1"/>
  <c r="I25" i="1"/>
  <c r="I26" i="1"/>
  <c r="J26" i="1"/>
  <c r="B28" i="1"/>
  <c r="E27" i="1"/>
  <c r="D27" i="1"/>
  <c r="H27" i="1" s="1"/>
  <c r="F26" i="1"/>
  <c r="F27" i="1" s="1"/>
  <c r="J27" i="1" l="1"/>
  <c r="I27" i="1"/>
  <c r="B29" i="1"/>
  <c r="E28" i="1"/>
  <c r="D28" i="1"/>
  <c r="F28" i="1" s="1"/>
  <c r="H28" i="1" l="1"/>
  <c r="I28" i="1" s="1"/>
  <c r="E29" i="1"/>
  <c r="D29" i="1"/>
  <c r="H29" i="1" s="1"/>
  <c r="B30" i="1"/>
  <c r="F29" i="1" l="1"/>
  <c r="J28" i="1"/>
  <c r="J29" i="1"/>
  <c r="I29" i="1"/>
  <c r="B31" i="1"/>
  <c r="E30" i="1"/>
  <c r="D30" i="1"/>
  <c r="H30" i="1" s="1"/>
  <c r="F30" i="1" l="1"/>
  <c r="D31" i="1"/>
  <c r="H31" i="1" s="1"/>
  <c r="E31" i="1"/>
  <c r="B32" i="1"/>
  <c r="J30" i="1"/>
  <c r="I30" i="1"/>
  <c r="J31" i="1" l="1"/>
  <c r="I31" i="1"/>
  <c r="E32" i="1"/>
  <c r="B33" i="1"/>
  <c r="D32" i="1"/>
  <c r="H32" i="1" s="1"/>
  <c r="F31" i="1"/>
  <c r="F32" i="1" l="1"/>
  <c r="J32" i="1"/>
  <c r="I32" i="1"/>
  <c r="B34" i="1"/>
  <c r="B35" i="1"/>
  <c r="E33" i="1"/>
  <c r="D33" i="1"/>
  <c r="D34" i="1" s="1"/>
  <c r="D35" i="1" l="1"/>
  <c r="E35" i="1"/>
  <c r="F35" i="1"/>
  <c r="B36" i="1"/>
  <c r="F33" i="1"/>
  <c r="H33" i="1"/>
  <c r="H35" i="1" l="1"/>
  <c r="B37" i="1"/>
  <c r="E36" i="1"/>
  <c r="D36" i="1"/>
  <c r="F36" i="1" s="1"/>
  <c r="I33" i="1"/>
  <c r="J33" i="1"/>
  <c r="J35" i="1"/>
  <c r="I35" i="1"/>
  <c r="H36" i="1" l="1"/>
  <c r="D37" i="1"/>
  <c r="F37" i="1" s="1"/>
  <c r="B38" i="1"/>
  <c r="E37" i="1"/>
  <c r="H37" i="1" l="1"/>
  <c r="I37" i="1" s="1"/>
  <c r="E38" i="1"/>
  <c r="D38" i="1"/>
  <c r="F38" i="1" s="1"/>
  <c r="B39" i="1"/>
  <c r="H38" i="1"/>
  <c r="J36" i="1"/>
  <c r="I36" i="1"/>
  <c r="J37" i="1" l="1"/>
  <c r="E39" i="1"/>
  <c r="D39" i="1"/>
  <c r="H39" i="1" s="1"/>
  <c r="B40" i="1"/>
  <c r="J38" i="1"/>
  <c r="I38" i="1"/>
  <c r="I39" i="1" l="1"/>
  <c r="J39" i="1"/>
  <c r="B41" i="1"/>
  <c r="E40" i="1"/>
  <c r="D40" i="1"/>
  <c r="H40" i="1" s="1"/>
  <c r="F39" i="1"/>
  <c r="F40" i="1" s="1"/>
  <c r="D41" i="1" l="1"/>
  <c r="F41" i="1" s="1"/>
  <c r="B42" i="1"/>
  <c r="H41" i="1"/>
  <c r="E41" i="1"/>
  <c r="J40" i="1"/>
  <c r="I40" i="1"/>
  <c r="J41" i="1" l="1"/>
  <c r="I41" i="1"/>
  <c r="D42" i="1"/>
  <c r="F42" i="1" s="1"/>
  <c r="B43" i="1"/>
  <c r="E42" i="1"/>
  <c r="H42" i="1" l="1"/>
  <c r="E43" i="1"/>
  <c r="D43" i="1"/>
  <c r="H43" i="1" s="1"/>
  <c r="B44" i="1"/>
  <c r="I42" i="1"/>
  <c r="J42" i="1"/>
  <c r="J43" i="1" l="1"/>
  <c r="I43" i="1"/>
  <c r="B45" i="1"/>
  <c r="E44" i="1"/>
  <c r="D44" i="1"/>
  <c r="H44" i="1" s="1"/>
  <c r="F43" i="1"/>
  <c r="F44" i="1" l="1"/>
  <c r="J44" i="1"/>
  <c r="I44" i="1"/>
  <c r="E45" i="1"/>
  <c r="D45" i="1"/>
  <c r="H45" i="1" s="1"/>
  <c r="B46" i="1"/>
  <c r="I45" i="1" l="1"/>
  <c r="J45" i="1"/>
  <c r="D46" i="1"/>
  <c r="D47" i="1" s="1"/>
  <c r="B48" i="1"/>
  <c r="B47" i="1"/>
  <c r="E46" i="1"/>
  <c r="F45" i="1"/>
  <c r="F46" i="1" l="1"/>
  <c r="H46" i="1"/>
  <c r="B49" i="1"/>
  <c r="D48" i="1"/>
  <c r="E48" i="1"/>
  <c r="F48" i="1" l="1"/>
  <c r="H48" i="1" s="1"/>
  <c r="E49" i="1"/>
  <c r="D49" i="1"/>
  <c r="H49" i="1" s="1"/>
  <c r="B50" i="1"/>
  <c r="J46" i="1"/>
  <c r="I46" i="1"/>
  <c r="F49" i="1" l="1"/>
  <c r="E50" i="1"/>
  <c r="B51" i="1"/>
  <c r="D50" i="1"/>
  <c r="H50" i="1"/>
  <c r="I49" i="1"/>
  <c r="J49" i="1"/>
  <c r="J48" i="1"/>
  <c r="I48" i="1"/>
  <c r="F50" i="1" l="1"/>
  <c r="B52" i="1"/>
  <c r="E51" i="1"/>
  <c r="D51" i="1"/>
  <c r="F51" i="1" s="1"/>
  <c r="H51" i="1"/>
  <c r="J50" i="1"/>
  <c r="I50" i="1"/>
  <c r="J51" i="1" l="1"/>
  <c r="I51" i="1"/>
  <c r="B53" i="1"/>
  <c r="E52" i="1"/>
  <c r="D52" i="1"/>
  <c r="H52" i="1" s="1"/>
  <c r="J52" i="1" l="1"/>
  <c r="I52" i="1"/>
  <c r="F52" i="1"/>
  <c r="D53" i="1"/>
  <c r="H53" i="1" s="1"/>
  <c r="B54" i="1"/>
  <c r="F53" i="1"/>
  <c r="E53" i="1"/>
  <c r="E54" i="1" l="1"/>
  <c r="D54" i="1"/>
  <c r="H54" i="1" s="1"/>
  <c r="B55" i="1"/>
  <c r="I53" i="1"/>
  <c r="J53" i="1"/>
  <c r="J54" i="1" l="1"/>
  <c r="I54" i="1"/>
  <c r="B56" i="1"/>
  <c r="E55" i="1"/>
  <c r="D55" i="1"/>
  <c r="H55" i="1" s="1"/>
  <c r="F54" i="1"/>
  <c r="F55" i="1" l="1"/>
  <c r="J55" i="1"/>
  <c r="I55" i="1"/>
  <c r="E56" i="1"/>
  <c r="D56" i="1"/>
  <c r="F56" i="1" s="1"/>
  <c r="B57" i="1"/>
  <c r="H56" i="1" l="1"/>
  <c r="D57" i="1"/>
  <c r="B58" i="1"/>
  <c r="E57" i="1"/>
  <c r="J56" i="1"/>
  <c r="I56" i="1"/>
  <c r="H57" i="1" l="1"/>
  <c r="J57" i="1" s="1"/>
  <c r="F57" i="1"/>
  <c r="I57" i="1"/>
  <c r="E58" i="1"/>
  <c r="D58" i="1"/>
  <c r="H58" i="1" s="1"/>
  <c r="B59" i="1"/>
  <c r="J58" i="1" l="1"/>
  <c r="I58" i="1"/>
  <c r="B60" i="1"/>
  <c r="E59" i="1"/>
  <c r="B61" i="1"/>
  <c r="D59" i="1"/>
  <c r="D60" i="1" s="1"/>
  <c r="F58" i="1"/>
  <c r="F59" i="1" s="1"/>
  <c r="D61" i="1" l="1"/>
  <c r="B62" i="1"/>
  <c r="F61" i="1"/>
  <c r="E61" i="1"/>
  <c r="H59" i="1"/>
  <c r="J59" i="1" l="1"/>
  <c r="I59" i="1"/>
  <c r="H61" i="1"/>
  <c r="E62" i="1"/>
  <c r="D62" i="1"/>
  <c r="H62" i="1" s="1"/>
  <c r="B63" i="1"/>
  <c r="J62" i="1" l="1"/>
  <c r="I62" i="1"/>
  <c r="F62" i="1"/>
  <c r="B64" i="1"/>
  <c r="E63" i="1"/>
  <c r="D63" i="1"/>
  <c r="J61" i="1"/>
  <c r="I61" i="1"/>
  <c r="F63" i="1" l="1"/>
  <c r="H63" i="1"/>
  <c r="B65" i="1"/>
  <c r="E64" i="1"/>
  <c r="D64" i="1"/>
  <c r="H64" i="1" s="1"/>
  <c r="J64" i="1" l="1"/>
  <c r="I64" i="1"/>
  <c r="F64" i="1"/>
  <c r="E65" i="1"/>
  <c r="D65" i="1"/>
  <c r="H65" i="1" s="1"/>
  <c r="B66" i="1"/>
  <c r="J63" i="1"/>
  <c r="I63" i="1"/>
  <c r="I65" i="1" l="1"/>
  <c r="J65" i="1"/>
  <c r="E66" i="1"/>
  <c r="B67" i="1"/>
  <c r="D66" i="1"/>
  <c r="H66" i="1" s="1"/>
  <c r="F65" i="1"/>
  <c r="F66" i="1" s="1"/>
  <c r="J66" i="1" l="1"/>
  <c r="I66" i="1"/>
  <c r="B68" i="1"/>
  <c r="E67" i="1"/>
  <c r="D67" i="1"/>
  <c r="F67" i="1" s="1"/>
  <c r="H67" i="1"/>
  <c r="J67" i="1" l="1"/>
  <c r="I67" i="1"/>
  <c r="B69" i="1"/>
  <c r="E68" i="1"/>
  <c r="D68" i="1"/>
  <c r="H68" i="1" s="1"/>
  <c r="J68" i="1" l="1"/>
  <c r="I68" i="1"/>
  <c r="F68" i="1"/>
  <c r="D69" i="1"/>
  <c r="H69" i="1" s="1"/>
  <c r="B70" i="1"/>
  <c r="E69" i="1"/>
  <c r="F69" i="1" l="1"/>
  <c r="E70" i="1"/>
  <c r="D70" i="1"/>
  <c r="H70" i="1" s="1"/>
  <c r="B71" i="1"/>
  <c r="I69" i="1"/>
  <c r="J69" i="1"/>
  <c r="J70" i="1" l="1"/>
  <c r="I70" i="1"/>
  <c r="B72" i="1"/>
  <c r="E71" i="1"/>
  <c r="D71" i="1"/>
  <c r="H71" i="1" s="1"/>
  <c r="F70" i="1"/>
  <c r="F71" i="1" l="1"/>
  <c r="J71" i="1"/>
  <c r="I71" i="1"/>
  <c r="B73" i="1"/>
  <c r="E72" i="1"/>
  <c r="D72" i="1"/>
  <c r="D73" i="1" s="1"/>
  <c r="F72" i="1" l="1"/>
  <c r="H72" i="1"/>
  <c r="J72" i="1" l="1"/>
  <c r="I72" i="1"/>
</calcChain>
</file>

<file path=xl/sharedStrings.xml><?xml version="1.0" encoding="utf-8"?>
<sst xmlns="http://schemas.openxmlformats.org/spreadsheetml/2006/main" count="27" uniqueCount="27">
  <si>
    <t>Base entitlement</t>
  </si>
  <si>
    <t>Increment value (days)</t>
  </si>
  <si>
    <t>Increment frequency (years)</t>
  </si>
  <si>
    <t>Employee joining Date</t>
  </si>
  <si>
    <t>Anniversary mode</t>
  </si>
  <si>
    <t>Seniority Increment</t>
  </si>
  <si>
    <t>Accrual</t>
  </si>
  <si>
    <t>Accrual Formula</t>
  </si>
  <si>
    <t>Accrued</t>
  </si>
  <si>
    <t>Booked</t>
  </si>
  <si>
    <t>Balance exact</t>
  </si>
  <si>
    <t>Balance round+</t>
  </si>
  <si>
    <t>Balance round-</t>
  </si>
  <si>
    <t>base entitlement</t>
  </si>
  <si>
    <t>increment value</t>
  </si>
  <si>
    <t>increment freq</t>
  </si>
  <si>
    <t>start date</t>
  </si>
  <si>
    <t>increments</t>
  </si>
  <si>
    <t>year</t>
  </si>
  <si>
    <t>anniversary</t>
  </si>
  <si>
    <t>entitlement for that year</t>
  </si>
  <si>
    <t>Instruction:</t>
  </si>
  <si>
    <t>1. Add basic entitlement at 'Base Entitlement' field</t>
  </si>
  <si>
    <t>2. Add seniority rule at 'Increment Value' and 'Increment Frequency' fields</t>
  </si>
  <si>
    <t>3. Add employee's join/start date at 'Employee Joining Date'</t>
  </si>
  <si>
    <t>Note:</t>
  </si>
  <si>
    <t>This calculation table caters to one (1) rule only. If you have second and third rule, you may have to change the 'Increment Value' and 'Increment Frequency' to determine how much entitlement each rule will give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</si>
</sst>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yy"/>
    <numFmt numFmtId="165" formatCode="mmm\ yy"/>
    <numFmt numFmtId="166" formatCode="0.00000"/>
    <numFmt numFmtId="167" formatCode="0.0000"/>
  </numFmts>
  <fonts count="9">
    <font>
      <sz val="10"/>
      <color rgb="FF000000"/>
      <name val="Arial"/>
      <scheme val="minor"/>
    </font>
    <font>
      <b/>
      <sz val="10"/>
      <color theme="1"/>
      <name val="Arial"/>
      <scheme val="minor"/>
    </font>
    <font>
      <sz val="10"/>
      <color theme="1"/>
      <name val="Arial"/>
      <scheme val="minor"/>
    </font>
    <font>
      <sz val="9"/>
      <color rgb="FF000000"/>
      <name val="&quot;Google Sans Mono&quot;"/>
    </font>
    <font>
      <b/>
      <sz val="10"/>
      <color rgb="FFFF0000"/>
      <name val="Arial"/>
      <scheme val="minor"/>
    </font>
    <font>
      <sz val="11"/>
      <color theme="1"/>
      <name val="Arial"/>
    </font>
    <font>
      <b/>
      <sz val="11"/>
      <color theme="1"/>
      <name val="Arial"/>
    </font>
    <font>
      <b/>
      <sz val="10"/>
      <color rgb="FF000000"/>
      <name val="Arial"/>
      <family val="2"/>
      <scheme val="minor"/>
    </font>
    <font>
      <b/>
      <sz val="10"/>
      <color theme="1"/>
      <name val="Arial"/>
      <family val="2"/>
      <scheme val="minor"/>
    </font>
  </fonts>
  <fills count="7">
    <fill>
      <patternFill patternType="none"/>
    </fill>
    <fill>
      <patternFill patternType="gray125"/>
    </fill>
    <fill>
      <patternFill patternType="solid">
        <fgColor rgb="FFD9EAD3"/>
        <bgColor rgb="FFD9EAD3"/>
      </patternFill>
    </fill>
    <fill>
      <patternFill patternType="solid">
        <fgColor rgb="FFFFFFFF"/>
        <bgColor rgb="FFFFFFFF"/>
      </patternFill>
    </fill>
    <fill>
      <patternFill patternType="solid">
        <fgColor rgb="FFFFF2CC"/>
        <bgColor rgb="FFFFF2CC"/>
      </patternFill>
    </fill>
    <fill>
      <patternFill patternType="solid">
        <fgColor rgb="FFC9DAF8"/>
        <bgColor rgb="FFC9DAF8"/>
      </patternFill>
    </fill>
    <fill>
      <patternFill patternType="solid">
        <fgColor theme="9" tint="0.59999389629810485"/>
        <bgColor indexed="64"/>
      </patternFill>
    </fill>
  </fills>
  <borders count="2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2" borderId="1" xfId="0" applyFont="1" applyFill="1" applyBorder="1"/>
    <xf numFmtId="0" fontId="2" fillId="0" borderId="2" xfId="0" applyFont="1" applyBorder="1"/>
    <xf numFmtId="164" fontId="2" fillId="0" borderId="0" xfId="0" applyNumberFormat="1" applyFont="1"/>
    <xf numFmtId="0" fontId="3" fillId="3" borderId="0" xfId="0" applyFont="1" applyFill="1"/>
    <xf numFmtId="164" fontId="2" fillId="0" borderId="2" xfId="0" applyNumberFormat="1" applyFont="1" applyBorder="1"/>
    <xf numFmtId="0" fontId="2" fillId="0" borderId="0" xfId="0" applyFont="1"/>
    <xf numFmtId="0" fontId="4" fillId="0" borderId="3" xfId="0" applyFont="1" applyBorder="1"/>
    <xf numFmtId="0" fontId="1" fillId="0" borderId="4" xfId="0" applyFont="1" applyBorder="1"/>
    <xf numFmtId="0" fontId="2" fillId="0" borderId="4" xfId="0" applyFont="1" applyBorder="1"/>
    <xf numFmtId="0" fontId="2" fillId="0" borderId="5" xfId="0" applyFont="1" applyBorder="1"/>
    <xf numFmtId="0" fontId="2" fillId="0" borderId="6" xfId="0" applyFont="1" applyBorder="1"/>
    <xf numFmtId="0" fontId="1" fillId="0" borderId="8" xfId="0" applyFont="1" applyBorder="1" applyAlignment="1">
      <alignment wrapText="1"/>
    </xf>
    <xf numFmtId="0" fontId="1" fillId="0" borderId="7" xfId="0" applyFont="1" applyBorder="1" applyAlignment="1">
      <alignment wrapText="1"/>
    </xf>
    <xf numFmtId="165" fontId="5" fillId="0" borderId="9" xfId="0" applyNumberFormat="1" applyFont="1" applyBorder="1" applyAlignment="1">
      <alignment horizontal="right"/>
    </xf>
    <xf numFmtId="2" fontId="5" fillId="4" borderId="10" xfId="0" applyNumberFormat="1" applyFont="1" applyFill="1" applyBorder="1" applyAlignment="1">
      <alignment horizontal="right"/>
    </xf>
    <xf numFmtId="2" fontId="5" fillId="4" borderId="10" xfId="0" applyNumberFormat="1" applyFont="1" applyFill="1" applyBorder="1"/>
    <xf numFmtId="2" fontId="5" fillId="4" borderId="11" xfId="0" applyNumberFormat="1" applyFont="1" applyFill="1" applyBorder="1"/>
    <xf numFmtId="2" fontId="5" fillId="4" borderId="12" xfId="0" applyNumberFormat="1" applyFont="1" applyFill="1" applyBorder="1"/>
    <xf numFmtId="2" fontId="5" fillId="5" borderId="12" xfId="0" applyNumberFormat="1" applyFont="1" applyFill="1" applyBorder="1"/>
    <xf numFmtId="2" fontId="5" fillId="4" borderId="13" xfId="0" applyNumberFormat="1" applyFont="1" applyFill="1" applyBorder="1"/>
    <xf numFmtId="2" fontId="5" fillId="0" borderId="14" xfId="0" applyNumberFormat="1" applyFont="1" applyBorder="1"/>
    <xf numFmtId="0" fontId="6" fillId="0" borderId="15" xfId="0" applyFont="1" applyBorder="1"/>
    <xf numFmtId="2" fontId="6" fillId="0" borderId="16" xfId="0" applyNumberFormat="1" applyFont="1" applyBorder="1" applyAlignment="1">
      <alignment horizontal="right"/>
    </xf>
    <xf numFmtId="166" fontId="6" fillId="0" borderId="16" xfId="0" applyNumberFormat="1" applyFont="1" applyBorder="1" applyAlignment="1">
      <alignment horizontal="right"/>
    </xf>
    <xf numFmtId="2" fontId="5" fillId="0" borderId="16" xfId="0" applyNumberFormat="1" applyFont="1" applyBorder="1"/>
    <xf numFmtId="2" fontId="5" fillId="0" borderId="17" xfId="0" applyNumberFormat="1" applyFont="1" applyBorder="1"/>
    <xf numFmtId="2" fontId="5" fillId="0" borderId="18" xfId="0" applyNumberFormat="1" applyFont="1" applyBorder="1"/>
    <xf numFmtId="0" fontId="6" fillId="0" borderId="16" xfId="0" applyFont="1" applyBorder="1" applyAlignment="1">
      <alignment horizontal="right"/>
    </xf>
    <xf numFmtId="167" fontId="6" fillId="0" borderId="16" xfId="0" applyNumberFormat="1" applyFont="1" applyBorder="1" applyAlignment="1">
      <alignment horizontal="right"/>
    </xf>
    <xf numFmtId="0" fontId="5" fillId="0" borderId="16" xfId="0" applyFont="1" applyBorder="1"/>
    <xf numFmtId="0" fontId="5" fillId="0" borderId="19" xfId="0" applyFont="1" applyBorder="1"/>
    <xf numFmtId="0" fontId="5" fillId="0" borderId="13" xfId="0" applyFont="1" applyBorder="1"/>
    <xf numFmtId="2" fontId="5" fillId="4" borderId="19" xfId="0" applyNumberFormat="1" applyFont="1" applyFill="1" applyBorder="1"/>
    <xf numFmtId="0" fontId="5" fillId="0" borderId="17" xfId="0" applyFont="1" applyBorder="1"/>
    <xf numFmtId="0" fontId="5" fillId="0" borderId="14" xfId="0" applyFont="1" applyBorder="1"/>
    <xf numFmtId="0" fontId="6" fillId="0" borderId="20" xfId="0" applyFont="1" applyBorder="1"/>
    <xf numFmtId="0" fontId="6" fillId="0" borderId="21" xfId="0" applyFont="1" applyBorder="1" applyAlignment="1">
      <alignment horizontal="right"/>
    </xf>
    <xf numFmtId="0" fontId="5" fillId="0" borderId="21" xfId="0" applyFont="1" applyBorder="1"/>
    <xf numFmtId="0" fontId="5" fillId="0" borderId="22" xfId="0" applyFont="1" applyBorder="1"/>
    <xf numFmtId="0" fontId="5" fillId="0" borderId="18" xfId="0" applyFont="1" applyBorder="1"/>
    <xf numFmtId="0" fontId="0" fillId="0" borderId="23" xfId="0" applyBorder="1"/>
    <xf numFmtId="0" fontId="7" fillId="6" borderId="23" xfId="0" applyFont="1" applyFill="1" applyBorder="1"/>
    <xf numFmtId="0" fontId="8" fillId="0" borderId="2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B2:S73"/>
  <sheetViews>
    <sheetView showGridLines="0" tabSelected="1" workbookViewId="0">
      <selection activeCell="L23" sqref="L23"/>
    </sheetView>
  </sheetViews>
  <sheetFormatPr defaultColWidth="12.6328125" defaultRowHeight="15.75" customHeight="1"/>
  <cols>
    <col min="1" max="1" width="2.36328125" customWidth="1"/>
    <col min="2" max="2" width="25.6328125" bestFit="1" customWidth="1"/>
    <col min="3" max="3" width="11" bestFit="1" customWidth="1"/>
    <col min="4" max="4" width="10.08984375" customWidth="1"/>
    <col min="6" max="6" width="11.7265625" customWidth="1"/>
    <col min="7" max="7" width="10.08984375" customWidth="1"/>
    <col min="8" max="10" width="11.453125" customWidth="1"/>
    <col min="12" max="12" width="75.81640625" customWidth="1"/>
    <col min="16" max="17" width="0" hidden="1" customWidth="1"/>
    <col min="18" max="18" width="18.453125" hidden="1" customWidth="1"/>
    <col min="19" max="20" width="0" hidden="1" customWidth="1"/>
  </cols>
  <sheetData>
    <row r="2" spans="2:19" ht="13">
      <c r="B2" s="1" t="s">
        <v>0</v>
      </c>
      <c r="C2" s="2">
        <v>12</v>
      </c>
      <c r="F2" s="3"/>
      <c r="L2" s="42" t="s">
        <v>21</v>
      </c>
    </row>
    <row r="3" spans="2:19" ht="13">
      <c r="B3" s="1" t="s">
        <v>1</v>
      </c>
      <c r="C3" s="2">
        <v>2</v>
      </c>
      <c r="F3" s="3"/>
      <c r="I3" s="4"/>
      <c r="L3" s="41" t="s">
        <v>22</v>
      </c>
    </row>
    <row r="4" spans="2:19" ht="13">
      <c r="B4" s="1" t="s">
        <v>2</v>
      </c>
      <c r="C4" s="2">
        <v>1</v>
      </c>
      <c r="L4" s="41" t="s">
        <v>23</v>
      </c>
    </row>
    <row r="5" spans="2:19" ht="13">
      <c r="B5" s="1" t="s">
        <v>3</v>
      </c>
      <c r="C5" s="5">
        <v>44783</v>
      </c>
      <c r="L5" s="41" t="s">
        <v>24</v>
      </c>
    </row>
    <row r="7" spans="2:19" ht="13.5" thickBot="1">
      <c r="B7" s="7" t="s">
        <v>4</v>
      </c>
      <c r="C7" s="8"/>
      <c r="D7" s="8"/>
      <c r="E7" s="8"/>
      <c r="F7" s="9"/>
      <c r="G7" s="9"/>
      <c r="H7" s="9"/>
      <c r="I7" s="9"/>
      <c r="J7" s="10"/>
      <c r="L7" s="42" t="s">
        <v>25</v>
      </c>
    </row>
    <row r="8" spans="2:19" ht="52" customHeight="1" thickBot="1">
      <c r="B8" s="11"/>
      <c r="C8" s="12" t="s">
        <v>5</v>
      </c>
      <c r="D8" s="12" t="s">
        <v>6</v>
      </c>
      <c r="E8" s="12" t="s">
        <v>7</v>
      </c>
      <c r="F8" s="13" t="s">
        <v>8</v>
      </c>
      <c r="G8" s="13" t="s">
        <v>9</v>
      </c>
      <c r="H8" s="13" t="s">
        <v>10</v>
      </c>
      <c r="I8" s="13" t="s">
        <v>11</v>
      </c>
      <c r="J8" s="13" t="s">
        <v>12</v>
      </c>
      <c r="L8" s="43" t="s">
        <v>26</v>
      </c>
      <c r="P8" s="6" t="s">
        <v>13</v>
      </c>
      <c r="Q8" s="6">
        <v>14</v>
      </c>
    </row>
    <row r="9" spans="2:19" ht="14">
      <c r="B9" s="14">
        <f>DATE(YEAR(C5),1,1)</f>
        <v>44562</v>
      </c>
      <c r="C9" s="15">
        <v>0</v>
      </c>
      <c r="D9" s="15">
        <f t="shared" ref="D9:D20" si="0">IF(B9&lt;$C$5,0,$C$2/12+C9/12)</f>
        <v>0</v>
      </c>
      <c r="E9" s="16" t="str">
        <f t="shared" ref="E9:E20" si="1">IF(B9&lt;$C$5,"not started","="&amp;$C$2+ROUND(C9,2)&amp;"/12")</f>
        <v>not started</v>
      </c>
      <c r="F9" s="17">
        <f>IF(B9&lt;$C$5,0,D9)</f>
        <v>0</v>
      </c>
      <c r="G9" s="18"/>
      <c r="H9" s="19">
        <f>F9-G9</f>
        <v>0</v>
      </c>
      <c r="I9" s="19">
        <f t="shared" ref="I9:I20" si="2">CEILING(TRUNC(H9,6),0.5)</f>
        <v>0</v>
      </c>
      <c r="J9" s="19">
        <f t="shared" ref="J9:J20" si="3">FLOOR(TRUNC(H9,6),0.5)</f>
        <v>0</v>
      </c>
      <c r="P9" s="6" t="s">
        <v>14</v>
      </c>
      <c r="Q9" s="6">
        <v>2</v>
      </c>
    </row>
    <row r="10" spans="2:19" ht="14">
      <c r="B10" s="14">
        <f t="shared" ref="B10:B20" si="4">EDATE(B9,1)</f>
        <v>44593</v>
      </c>
      <c r="C10" s="15">
        <v>0</v>
      </c>
      <c r="D10" s="15">
        <f t="shared" si="0"/>
        <v>0</v>
      </c>
      <c r="E10" s="16" t="str">
        <f t="shared" si="1"/>
        <v>not started</v>
      </c>
      <c r="F10" s="17">
        <f t="shared" ref="F10:F20" si="5">IF(B10&lt;$C$5,0,F9+ D10)</f>
        <v>0</v>
      </c>
      <c r="G10" s="18"/>
      <c r="H10" s="19">
        <f t="shared" ref="H10:H20" si="6">IF(B10&lt;$C$5,0,H9+ D10-G10)</f>
        <v>0</v>
      </c>
      <c r="I10" s="19">
        <f t="shared" si="2"/>
        <v>0</v>
      </c>
      <c r="J10" s="19">
        <f t="shared" si="3"/>
        <v>0</v>
      </c>
      <c r="P10" s="6" t="s">
        <v>15</v>
      </c>
      <c r="Q10" s="6">
        <v>3</v>
      </c>
    </row>
    <row r="11" spans="2:19" ht="14">
      <c r="B11" s="14">
        <f t="shared" si="4"/>
        <v>44621</v>
      </c>
      <c r="C11" s="15">
        <v>0</v>
      </c>
      <c r="D11" s="15">
        <f t="shared" si="0"/>
        <v>0</v>
      </c>
      <c r="E11" s="16" t="str">
        <f t="shared" si="1"/>
        <v>not started</v>
      </c>
      <c r="F11" s="17">
        <f t="shared" si="5"/>
        <v>0</v>
      </c>
      <c r="G11" s="18"/>
      <c r="H11" s="19">
        <f t="shared" si="6"/>
        <v>0</v>
      </c>
      <c r="I11" s="19">
        <f t="shared" si="2"/>
        <v>0</v>
      </c>
      <c r="J11" s="19">
        <f t="shared" si="3"/>
        <v>0</v>
      </c>
      <c r="P11" s="6" t="s">
        <v>16</v>
      </c>
      <c r="Q11" s="3">
        <v>43264</v>
      </c>
    </row>
    <row r="12" spans="2:19" ht="14">
      <c r="B12" s="14">
        <f t="shared" si="4"/>
        <v>44652</v>
      </c>
      <c r="C12" s="15">
        <v>0</v>
      </c>
      <c r="D12" s="15">
        <f t="shared" si="0"/>
        <v>0</v>
      </c>
      <c r="E12" s="16" t="str">
        <f t="shared" si="1"/>
        <v>not started</v>
      </c>
      <c r="F12" s="17">
        <f t="shared" si="5"/>
        <v>0</v>
      </c>
      <c r="G12" s="18"/>
      <c r="H12" s="19">
        <f t="shared" si="6"/>
        <v>0</v>
      </c>
      <c r="I12" s="19">
        <f t="shared" si="2"/>
        <v>0</v>
      </c>
      <c r="J12" s="19">
        <f t="shared" si="3"/>
        <v>0</v>
      </c>
    </row>
    <row r="13" spans="2:19" ht="14">
      <c r="B13" s="14">
        <f t="shared" si="4"/>
        <v>44682</v>
      </c>
      <c r="C13" s="15">
        <v>0</v>
      </c>
      <c r="D13" s="15">
        <f t="shared" si="0"/>
        <v>0</v>
      </c>
      <c r="E13" s="16" t="str">
        <f t="shared" si="1"/>
        <v>not started</v>
      </c>
      <c r="F13" s="17">
        <f t="shared" si="5"/>
        <v>0</v>
      </c>
      <c r="G13" s="18"/>
      <c r="H13" s="19">
        <f t="shared" si="6"/>
        <v>0</v>
      </c>
      <c r="I13" s="19">
        <f t="shared" si="2"/>
        <v>0</v>
      </c>
      <c r="J13" s="19">
        <f t="shared" si="3"/>
        <v>0</v>
      </c>
      <c r="P13" s="6" t="s">
        <v>17</v>
      </c>
      <c r="Q13" s="6" t="s">
        <v>18</v>
      </c>
      <c r="R13" s="6" t="s">
        <v>19</v>
      </c>
      <c r="S13" s="6" t="s">
        <v>20</v>
      </c>
    </row>
    <row r="14" spans="2:19" ht="14">
      <c r="B14" s="14">
        <f t="shared" si="4"/>
        <v>44713</v>
      </c>
      <c r="C14" s="15">
        <v>0</v>
      </c>
      <c r="D14" s="15">
        <f t="shared" si="0"/>
        <v>0</v>
      </c>
      <c r="E14" s="16" t="str">
        <f t="shared" si="1"/>
        <v>not started</v>
      </c>
      <c r="F14" s="17">
        <f t="shared" si="5"/>
        <v>0</v>
      </c>
      <c r="G14" s="18"/>
      <c r="H14" s="19">
        <f t="shared" si="6"/>
        <v>0</v>
      </c>
      <c r="I14" s="19">
        <f t="shared" si="2"/>
        <v>0</v>
      </c>
      <c r="J14" s="19">
        <f t="shared" si="3"/>
        <v>0</v>
      </c>
      <c r="P14" s="6">
        <v>0</v>
      </c>
      <c r="Q14" s="6">
        <f>YEAR(Q11)</f>
        <v>2018</v>
      </c>
      <c r="R14" s="3">
        <f>Q11</f>
        <v>43264</v>
      </c>
      <c r="S14" s="6">
        <f>(12-MONTH(R14)+(DAY(EOMONTH(R14,0))-DAY(R14))/DAY(EOMONTH(R14,0)))*($Q$8+$Q$9*P14)/12</f>
        <v>7.6611111111111114</v>
      </c>
    </row>
    <row r="15" spans="2:19" ht="14">
      <c r="B15" s="14">
        <f t="shared" si="4"/>
        <v>44743</v>
      </c>
      <c r="C15" s="15">
        <v>0</v>
      </c>
      <c r="D15" s="15">
        <f t="shared" si="0"/>
        <v>0</v>
      </c>
      <c r="E15" s="16" t="str">
        <f t="shared" si="1"/>
        <v>not started</v>
      </c>
      <c r="F15" s="17">
        <f t="shared" si="5"/>
        <v>0</v>
      </c>
      <c r="G15" s="18"/>
      <c r="H15" s="19">
        <f t="shared" si="6"/>
        <v>0</v>
      </c>
      <c r="I15" s="19">
        <f t="shared" si="2"/>
        <v>0</v>
      </c>
      <c r="J15" s="19">
        <f t="shared" si="3"/>
        <v>0</v>
      </c>
      <c r="P15" s="6">
        <v>0</v>
      </c>
      <c r="Q15" s="6">
        <f t="shared" ref="Q15:Q25" si="7">Q14+1</f>
        <v>2019</v>
      </c>
      <c r="R15" s="3">
        <f t="shared" ref="R15:R25" si="8">DATE(YEAR(R14)+1,MONTH(R14),DAY(R14))</f>
        <v>43629</v>
      </c>
      <c r="S15" s="6">
        <f t="shared" ref="S15:S25" si="9">((MONTH(R15)-1+DAY(R15)/DAY(EOMONTH(R15,0)))*($Q$8+$Q$9*P14)+(12-MONTH(R15)+(DAY(EOMONTH(R15,0))-DAY(R15))/DAY(EOMONTH(R15,0)))*($Q$8+$Q$9*P15))/12</f>
        <v>14</v>
      </c>
    </row>
    <row r="16" spans="2:19" ht="14">
      <c r="B16" s="14">
        <f t="shared" si="4"/>
        <v>44774</v>
      </c>
      <c r="C16" s="15">
        <v>0</v>
      </c>
      <c r="D16" s="15">
        <f t="shared" si="0"/>
        <v>0</v>
      </c>
      <c r="E16" s="16" t="str">
        <f t="shared" si="1"/>
        <v>not started</v>
      </c>
      <c r="F16" s="17">
        <f t="shared" si="5"/>
        <v>0</v>
      </c>
      <c r="G16" s="18"/>
      <c r="H16" s="19">
        <f t="shared" si="6"/>
        <v>0</v>
      </c>
      <c r="I16" s="19">
        <f t="shared" si="2"/>
        <v>0</v>
      </c>
      <c r="J16" s="19">
        <f t="shared" si="3"/>
        <v>0</v>
      </c>
      <c r="P16" s="6">
        <v>0</v>
      </c>
      <c r="Q16" s="6">
        <f t="shared" si="7"/>
        <v>2020</v>
      </c>
      <c r="R16" s="3">
        <f t="shared" si="8"/>
        <v>43995</v>
      </c>
      <c r="S16" s="6">
        <f t="shared" si="9"/>
        <v>14</v>
      </c>
    </row>
    <row r="17" spans="2:19" ht="14">
      <c r="B17" s="14">
        <f t="shared" si="4"/>
        <v>44805</v>
      </c>
      <c r="C17" s="15">
        <v>0</v>
      </c>
      <c r="D17" s="15">
        <f t="shared" si="0"/>
        <v>1</v>
      </c>
      <c r="E17" s="16" t="str">
        <f t="shared" si="1"/>
        <v>=12/12</v>
      </c>
      <c r="F17" s="17">
        <f t="shared" si="5"/>
        <v>1</v>
      </c>
      <c r="G17" s="18"/>
      <c r="H17" s="19">
        <f t="shared" si="6"/>
        <v>1</v>
      </c>
      <c r="I17" s="19">
        <f t="shared" si="2"/>
        <v>1</v>
      </c>
      <c r="J17" s="19">
        <f t="shared" si="3"/>
        <v>1</v>
      </c>
      <c r="P17" s="6">
        <v>1</v>
      </c>
      <c r="Q17" s="6">
        <f t="shared" si="7"/>
        <v>2021</v>
      </c>
      <c r="R17" s="3">
        <f t="shared" si="8"/>
        <v>44360</v>
      </c>
      <c r="S17" s="6">
        <f t="shared" si="9"/>
        <v>15.094444444444443</v>
      </c>
    </row>
    <row r="18" spans="2:19" ht="14">
      <c r="B18" s="14">
        <f t="shared" si="4"/>
        <v>44835</v>
      </c>
      <c r="C18" s="15">
        <v>0</v>
      </c>
      <c r="D18" s="15">
        <f t="shared" si="0"/>
        <v>1</v>
      </c>
      <c r="E18" s="16" t="str">
        <f t="shared" si="1"/>
        <v>=12/12</v>
      </c>
      <c r="F18" s="17">
        <f t="shared" si="5"/>
        <v>2</v>
      </c>
      <c r="G18" s="18"/>
      <c r="H18" s="19">
        <f t="shared" si="6"/>
        <v>2</v>
      </c>
      <c r="I18" s="19">
        <f t="shared" si="2"/>
        <v>2</v>
      </c>
      <c r="J18" s="19">
        <f t="shared" si="3"/>
        <v>2</v>
      </c>
      <c r="P18" s="6">
        <v>1</v>
      </c>
      <c r="Q18" s="6">
        <f t="shared" si="7"/>
        <v>2022</v>
      </c>
      <c r="R18" s="3">
        <f t="shared" si="8"/>
        <v>44725</v>
      </c>
      <c r="S18" s="6">
        <f t="shared" si="9"/>
        <v>16</v>
      </c>
    </row>
    <row r="19" spans="2:19" ht="14">
      <c r="B19" s="14">
        <f t="shared" si="4"/>
        <v>44866</v>
      </c>
      <c r="C19" s="15">
        <v>0</v>
      </c>
      <c r="D19" s="15">
        <f t="shared" si="0"/>
        <v>1</v>
      </c>
      <c r="E19" s="16" t="str">
        <f t="shared" si="1"/>
        <v>=12/12</v>
      </c>
      <c r="F19" s="17">
        <f t="shared" si="5"/>
        <v>3</v>
      </c>
      <c r="G19" s="18"/>
      <c r="H19" s="19">
        <f t="shared" si="6"/>
        <v>3</v>
      </c>
      <c r="I19" s="19">
        <f t="shared" si="2"/>
        <v>3</v>
      </c>
      <c r="J19" s="19">
        <f t="shared" si="3"/>
        <v>3</v>
      </c>
      <c r="P19" s="6">
        <v>1</v>
      </c>
      <c r="Q19" s="6">
        <f t="shared" si="7"/>
        <v>2023</v>
      </c>
      <c r="R19" s="3">
        <f t="shared" si="8"/>
        <v>45090</v>
      </c>
      <c r="S19" s="6">
        <f t="shared" si="9"/>
        <v>16</v>
      </c>
    </row>
    <row r="20" spans="2:19" ht="14">
      <c r="B20" s="14">
        <f t="shared" si="4"/>
        <v>44896</v>
      </c>
      <c r="C20" s="15">
        <v>0</v>
      </c>
      <c r="D20" s="15">
        <f t="shared" si="0"/>
        <v>1</v>
      </c>
      <c r="E20" s="16" t="str">
        <f t="shared" si="1"/>
        <v>=12/12</v>
      </c>
      <c r="F20" s="17">
        <f t="shared" si="5"/>
        <v>4</v>
      </c>
      <c r="G20" s="18"/>
      <c r="H20" s="19">
        <f t="shared" si="6"/>
        <v>4</v>
      </c>
      <c r="I20" s="19">
        <f t="shared" si="2"/>
        <v>4</v>
      </c>
      <c r="J20" s="19">
        <f t="shared" si="3"/>
        <v>4</v>
      </c>
      <c r="P20" s="6">
        <v>2</v>
      </c>
      <c r="Q20" s="6">
        <f t="shared" si="7"/>
        <v>2024</v>
      </c>
      <c r="R20" s="3">
        <f t="shared" si="8"/>
        <v>45456</v>
      </c>
      <c r="S20" s="6">
        <f t="shared" si="9"/>
        <v>17.094444444444445</v>
      </c>
    </row>
    <row r="21" spans="2:19" ht="14">
      <c r="B21" s="22" t="str">
        <f>YEAR(B20)&amp;" entitlement"</f>
        <v>2022 entitlement</v>
      </c>
      <c r="C21" s="23"/>
      <c r="D21" s="24">
        <f>SUM(D15:D20)</f>
        <v>4</v>
      </c>
      <c r="E21" s="25"/>
      <c r="F21" s="26"/>
      <c r="G21" s="21"/>
      <c r="H21" s="21"/>
      <c r="I21" s="21"/>
      <c r="J21" s="21"/>
      <c r="P21" s="6">
        <v>2</v>
      </c>
      <c r="Q21" s="6">
        <f t="shared" si="7"/>
        <v>2025</v>
      </c>
      <c r="R21" s="3">
        <f t="shared" si="8"/>
        <v>45821</v>
      </c>
      <c r="S21" s="6">
        <f t="shared" si="9"/>
        <v>18</v>
      </c>
    </row>
    <row r="22" spans="2:19" ht="14">
      <c r="B22" s="14">
        <f>EDATE(B20,1)</f>
        <v>44927</v>
      </c>
      <c r="C22" s="15">
        <v>0</v>
      </c>
      <c r="D22" s="15">
        <f t="shared" ref="D22:D33" si="10">IF(B22&lt;$C$5,0,$C$2/12+C22/12)</f>
        <v>1</v>
      </c>
      <c r="E22" s="16" t="str">
        <f t="shared" ref="E22:E33" si="11">IF(B22&lt;$C$5,"not started","="&amp;$C$2+ROUND(C22,2)&amp;"/12")</f>
        <v>=12/12</v>
      </c>
      <c r="F22" s="17">
        <f>IF(B22&lt;$C$5,0,D22)</f>
        <v>1</v>
      </c>
      <c r="G22" s="18"/>
      <c r="H22" s="19">
        <f>F22-G22+IF(H20&lt;0,H20)</f>
        <v>1</v>
      </c>
      <c r="I22" s="19">
        <f t="shared" ref="I22:I33" si="12">CEILING(TRUNC(H22,6),0.5)</f>
        <v>1</v>
      </c>
      <c r="J22" s="19">
        <f t="shared" ref="J22:J33" si="13">FLOOR(TRUNC(H22,6),0.5)</f>
        <v>1</v>
      </c>
      <c r="P22" s="6">
        <v>2</v>
      </c>
      <c r="Q22" s="6">
        <f t="shared" si="7"/>
        <v>2026</v>
      </c>
      <c r="R22" s="3">
        <f t="shared" si="8"/>
        <v>46186</v>
      </c>
      <c r="S22" s="6">
        <f t="shared" si="9"/>
        <v>18</v>
      </c>
    </row>
    <row r="23" spans="2:19" ht="14">
      <c r="B23" s="14">
        <f t="shared" ref="B23:B33" si="14">EDATE(B22,1)</f>
        <v>44958</v>
      </c>
      <c r="C23" s="15">
        <v>0</v>
      </c>
      <c r="D23" s="15">
        <f t="shared" si="10"/>
        <v>1</v>
      </c>
      <c r="E23" s="16" t="str">
        <f t="shared" si="11"/>
        <v>=12/12</v>
      </c>
      <c r="F23" s="17">
        <f t="shared" ref="F23:F33" si="15">IF(B23&lt;$C$5,0,F22+ D23)</f>
        <v>2</v>
      </c>
      <c r="G23" s="18"/>
      <c r="H23" s="19">
        <f t="shared" ref="H23:H33" si="16">IF(B23&lt;$C$5,0,H22+ D23-G23)</f>
        <v>2</v>
      </c>
      <c r="I23" s="19">
        <f t="shared" si="12"/>
        <v>2</v>
      </c>
      <c r="J23" s="19">
        <f t="shared" si="13"/>
        <v>2</v>
      </c>
      <c r="P23" s="6">
        <v>3</v>
      </c>
      <c r="Q23" s="6">
        <f t="shared" si="7"/>
        <v>2027</v>
      </c>
      <c r="R23" s="3">
        <f t="shared" si="8"/>
        <v>46551</v>
      </c>
      <c r="S23" s="6">
        <f t="shared" si="9"/>
        <v>19.094444444444445</v>
      </c>
    </row>
    <row r="24" spans="2:19" ht="14">
      <c r="B24" s="14">
        <f t="shared" si="14"/>
        <v>44986</v>
      </c>
      <c r="C24" s="15">
        <v>0</v>
      </c>
      <c r="D24" s="15">
        <f t="shared" si="10"/>
        <v>1</v>
      </c>
      <c r="E24" s="16" t="str">
        <f t="shared" si="11"/>
        <v>=12/12</v>
      </c>
      <c r="F24" s="17">
        <f t="shared" si="15"/>
        <v>3</v>
      </c>
      <c r="G24" s="18"/>
      <c r="H24" s="19">
        <f t="shared" si="16"/>
        <v>3</v>
      </c>
      <c r="I24" s="19">
        <f t="shared" si="12"/>
        <v>3</v>
      </c>
      <c r="J24" s="19">
        <f t="shared" si="13"/>
        <v>3</v>
      </c>
      <c r="P24" s="6">
        <v>3</v>
      </c>
      <c r="Q24" s="6">
        <f t="shared" si="7"/>
        <v>2028</v>
      </c>
      <c r="R24" s="3">
        <f t="shared" si="8"/>
        <v>46917</v>
      </c>
      <c r="S24" s="6">
        <f t="shared" si="9"/>
        <v>20</v>
      </c>
    </row>
    <row r="25" spans="2:19" ht="14">
      <c r="B25" s="14">
        <f t="shared" si="14"/>
        <v>45017</v>
      </c>
      <c r="C25" s="15">
        <v>0</v>
      </c>
      <c r="D25" s="15">
        <f t="shared" si="10"/>
        <v>1</v>
      </c>
      <c r="E25" s="16" t="str">
        <f t="shared" si="11"/>
        <v>=12/12</v>
      </c>
      <c r="F25" s="17">
        <f t="shared" si="15"/>
        <v>4</v>
      </c>
      <c r="G25" s="18"/>
      <c r="H25" s="19">
        <f t="shared" si="16"/>
        <v>4</v>
      </c>
      <c r="I25" s="19">
        <f t="shared" si="12"/>
        <v>4</v>
      </c>
      <c r="J25" s="19">
        <f t="shared" si="13"/>
        <v>4</v>
      </c>
      <c r="P25" s="6">
        <v>3</v>
      </c>
      <c r="Q25" s="6">
        <f t="shared" si="7"/>
        <v>2029</v>
      </c>
      <c r="R25" s="3">
        <f t="shared" si="8"/>
        <v>47282</v>
      </c>
      <c r="S25" s="6">
        <f t="shared" si="9"/>
        <v>20</v>
      </c>
    </row>
    <row r="26" spans="2:19" ht="14">
      <c r="B26" s="14">
        <f t="shared" si="14"/>
        <v>45047</v>
      </c>
      <c r="C26" s="15">
        <v>0</v>
      </c>
      <c r="D26" s="15">
        <f t="shared" si="10"/>
        <v>1</v>
      </c>
      <c r="E26" s="16" t="str">
        <f t="shared" si="11"/>
        <v>=12/12</v>
      </c>
      <c r="F26" s="17">
        <f t="shared" si="15"/>
        <v>5</v>
      </c>
      <c r="G26" s="18"/>
      <c r="H26" s="19">
        <f t="shared" si="16"/>
        <v>5</v>
      </c>
      <c r="I26" s="19">
        <f t="shared" si="12"/>
        <v>5</v>
      </c>
      <c r="J26" s="19">
        <f t="shared" si="13"/>
        <v>5</v>
      </c>
    </row>
    <row r="27" spans="2:19" ht="14">
      <c r="B27" s="14">
        <f t="shared" si="14"/>
        <v>45078</v>
      </c>
      <c r="C27" s="15">
        <v>0</v>
      </c>
      <c r="D27" s="15">
        <f t="shared" si="10"/>
        <v>1</v>
      </c>
      <c r="E27" s="16" t="str">
        <f t="shared" si="11"/>
        <v>=12/12</v>
      </c>
      <c r="F27" s="17">
        <f t="shared" si="15"/>
        <v>6</v>
      </c>
      <c r="G27" s="18"/>
      <c r="H27" s="19">
        <f t="shared" si="16"/>
        <v>6</v>
      </c>
      <c r="I27" s="19">
        <f t="shared" si="12"/>
        <v>6</v>
      </c>
      <c r="J27" s="19">
        <f t="shared" si="13"/>
        <v>6</v>
      </c>
    </row>
    <row r="28" spans="2:19" ht="14">
      <c r="B28" s="14">
        <f t="shared" si="14"/>
        <v>45108</v>
      </c>
      <c r="C28" s="15">
        <v>0</v>
      </c>
      <c r="D28" s="15">
        <f t="shared" si="10"/>
        <v>1</v>
      </c>
      <c r="E28" s="16" t="str">
        <f t="shared" si="11"/>
        <v>=12/12</v>
      </c>
      <c r="F28" s="17">
        <f t="shared" si="15"/>
        <v>7</v>
      </c>
      <c r="G28" s="18"/>
      <c r="H28" s="19">
        <f t="shared" si="16"/>
        <v>7</v>
      </c>
      <c r="I28" s="19">
        <f t="shared" si="12"/>
        <v>7</v>
      </c>
      <c r="J28" s="19">
        <f t="shared" si="13"/>
        <v>7</v>
      </c>
    </row>
    <row r="29" spans="2:19" ht="14">
      <c r="B29" s="14">
        <f t="shared" si="14"/>
        <v>45139</v>
      </c>
      <c r="C29" s="15">
        <v>1.4193548389999999</v>
      </c>
      <c r="D29" s="15">
        <f t="shared" si="10"/>
        <v>1.1182795699166665</v>
      </c>
      <c r="E29" s="16" t="str">
        <f t="shared" si="11"/>
        <v>=13.42/12</v>
      </c>
      <c r="F29" s="17">
        <f t="shared" si="15"/>
        <v>8.1182795699166661</v>
      </c>
      <c r="G29" s="18"/>
      <c r="H29" s="19">
        <f t="shared" si="16"/>
        <v>8.1182795699166661</v>
      </c>
      <c r="I29" s="19">
        <f t="shared" si="12"/>
        <v>8.5</v>
      </c>
      <c r="J29" s="19">
        <f t="shared" si="13"/>
        <v>8</v>
      </c>
    </row>
    <row r="30" spans="2:19" ht="14">
      <c r="B30" s="14">
        <f t="shared" si="14"/>
        <v>45170</v>
      </c>
      <c r="C30" s="15">
        <v>2</v>
      </c>
      <c r="D30" s="15">
        <f t="shared" si="10"/>
        <v>1.1666666666666667</v>
      </c>
      <c r="E30" s="16" t="str">
        <f t="shared" si="11"/>
        <v>=14/12</v>
      </c>
      <c r="F30" s="17">
        <f t="shared" si="15"/>
        <v>9.2849462365833322</v>
      </c>
      <c r="G30" s="18"/>
      <c r="H30" s="19">
        <f t="shared" si="16"/>
        <v>9.2849462365833322</v>
      </c>
      <c r="I30" s="19">
        <f t="shared" si="12"/>
        <v>9.5</v>
      </c>
      <c r="J30" s="19">
        <f t="shared" si="13"/>
        <v>9</v>
      </c>
    </row>
    <row r="31" spans="2:19" ht="14">
      <c r="B31" s="14">
        <f t="shared" si="14"/>
        <v>45200</v>
      </c>
      <c r="C31" s="15">
        <v>2</v>
      </c>
      <c r="D31" s="15">
        <f t="shared" si="10"/>
        <v>1.1666666666666667</v>
      </c>
      <c r="E31" s="16" t="str">
        <f t="shared" si="11"/>
        <v>=14/12</v>
      </c>
      <c r="F31" s="17">
        <f t="shared" si="15"/>
        <v>10.451612903249998</v>
      </c>
      <c r="G31" s="18"/>
      <c r="H31" s="19">
        <f t="shared" si="16"/>
        <v>10.451612903249998</v>
      </c>
      <c r="I31" s="19">
        <f t="shared" si="12"/>
        <v>10.5</v>
      </c>
      <c r="J31" s="19">
        <f t="shared" si="13"/>
        <v>10</v>
      </c>
    </row>
    <row r="32" spans="2:19" ht="14">
      <c r="B32" s="14">
        <f t="shared" si="14"/>
        <v>45231</v>
      </c>
      <c r="C32" s="15">
        <v>2</v>
      </c>
      <c r="D32" s="15">
        <f t="shared" si="10"/>
        <v>1.1666666666666667</v>
      </c>
      <c r="E32" s="16" t="str">
        <f t="shared" si="11"/>
        <v>=14/12</v>
      </c>
      <c r="F32" s="17">
        <f t="shared" si="15"/>
        <v>11.618279569916664</v>
      </c>
      <c r="G32" s="18"/>
      <c r="H32" s="19">
        <f t="shared" si="16"/>
        <v>11.618279569916664</v>
      </c>
      <c r="I32" s="19">
        <f t="shared" si="12"/>
        <v>12</v>
      </c>
      <c r="J32" s="19">
        <f t="shared" si="13"/>
        <v>11.5</v>
      </c>
    </row>
    <row r="33" spans="2:10" ht="14">
      <c r="B33" s="14">
        <f t="shared" si="14"/>
        <v>45261</v>
      </c>
      <c r="C33" s="15">
        <v>2</v>
      </c>
      <c r="D33" s="15">
        <f t="shared" si="10"/>
        <v>1.1666666666666667</v>
      </c>
      <c r="E33" s="16" t="str">
        <f t="shared" si="11"/>
        <v>=14/12</v>
      </c>
      <c r="F33" s="17">
        <f t="shared" si="15"/>
        <v>12.78494623658333</v>
      </c>
      <c r="G33" s="18"/>
      <c r="H33" s="19">
        <f t="shared" si="16"/>
        <v>12.78494623658333</v>
      </c>
      <c r="I33" s="19">
        <f t="shared" si="12"/>
        <v>13</v>
      </c>
      <c r="J33" s="19">
        <f t="shared" si="13"/>
        <v>12.5</v>
      </c>
    </row>
    <row r="34" spans="2:10" ht="14">
      <c r="B34" s="22" t="str">
        <f>YEAR(B33)&amp;" entitlement"</f>
        <v>2023 entitlement</v>
      </c>
      <c r="C34" s="23"/>
      <c r="D34" s="24">
        <f>SUM(D22:D33)</f>
        <v>12.78494623658333</v>
      </c>
      <c r="E34" s="25"/>
      <c r="F34" s="26"/>
      <c r="G34" s="21"/>
      <c r="H34" s="21"/>
      <c r="I34" s="21"/>
      <c r="J34" s="21"/>
    </row>
    <row r="35" spans="2:10" ht="14">
      <c r="B35" s="14">
        <f>EDATE(B33,1)</f>
        <v>45292</v>
      </c>
      <c r="C35" s="15">
        <v>2</v>
      </c>
      <c r="D35" s="15">
        <f t="shared" ref="D35:D46" si="17">IF(B35&lt;$C$5,0,$C$2/12+C35/12)</f>
        <v>1.1666666666666667</v>
      </c>
      <c r="E35" s="16" t="str">
        <f t="shared" ref="E35:E46" si="18">IF(B35&lt;$C$5,"not started","="&amp;$C$2+ROUND(C35,2)&amp;"/12")</f>
        <v>=14/12</v>
      </c>
      <c r="F35" s="17">
        <f>IF(B35&lt;$C$5,0,D35)</f>
        <v>1.1666666666666667</v>
      </c>
      <c r="G35" s="18"/>
      <c r="H35" s="19">
        <f>F35-G35+IF(H33&lt;0,H33)</f>
        <v>1.1666666666666667</v>
      </c>
      <c r="I35" s="19">
        <f t="shared" ref="I35:I46" si="19">CEILING(TRUNC(H35,6),0.5)</f>
        <v>1.5</v>
      </c>
      <c r="J35" s="19">
        <f t="shared" ref="J35:J46" si="20">FLOOR(TRUNC(H35,6),0.5)</f>
        <v>1</v>
      </c>
    </row>
    <row r="36" spans="2:10" ht="14">
      <c r="B36" s="14">
        <f t="shared" ref="B36:B46" si="21">EDATE(B35,1)</f>
        <v>45323</v>
      </c>
      <c r="C36" s="15">
        <v>2</v>
      </c>
      <c r="D36" s="15">
        <f t="shared" si="17"/>
        <v>1.1666666666666667</v>
      </c>
      <c r="E36" s="16" t="str">
        <f t="shared" si="18"/>
        <v>=14/12</v>
      </c>
      <c r="F36" s="17">
        <f t="shared" ref="F36:F46" si="22">IF(B36&lt;$C$5,0,F35+ D36)</f>
        <v>2.3333333333333335</v>
      </c>
      <c r="G36" s="18"/>
      <c r="H36" s="19">
        <f t="shared" ref="H36:H46" si="23">IF(B36&lt;$C$5,0,H35+ D36-G36)</f>
        <v>2.3333333333333335</v>
      </c>
      <c r="I36" s="19">
        <f t="shared" si="19"/>
        <v>2.5</v>
      </c>
      <c r="J36" s="19">
        <f t="shared" si="20"/>
        <v>2</v>
      </c>
    </row>
    <row r="37" spans="2:10" ht="14">
      <c r="B37" s="14">
        <f t="shared" si="21"/>
        <v>45352</v>
      </c>
      <c r="C37" s="15">
        <v>2</v>
      </c>
      <c r="D37" s="15">
        <f t="shared" si="17"/>
        <v>1.1666666666666667</v>
      </c>
      <c r="E37" s="16" t="str">
        <f t="shared" si="18"/>
        <v>=14/12</v>
      </c>
      <c r="F37" s="17">
        <f t="shared" si="22"/>
        <v>3.5</v>
      </c>
      <c r="G37" s="18"/>
      <c r="H37" s="19">
        <f t="shared" si="23"/>
        <v>3.5</v>
      </c>
      <c r="I37" s="19">
        <f t="shared" si="19"/>
        <v>3.5</v>
      </c>
      <c r="J37" s="19">
        <f t="shared" si="20"/>
        <v>3.5</v>
      </c>
    </row>
    <row r="38" spans="2:10" ht="14">
      <c r="B38" s="14">
        <f t="shared" si="21"/>
        <v>45383</v>
      </c>
      <c r="C38" s="15">
        <v>2</v>
      </c>
      <c r="D38" s="15">
        <f t="shared" si="17"/>
        <v>1.1666666666666667</v>
      </c>
      <c r="E38" s="16" t="str">
        <f t="shared" si="18"/>
        <v>=14/12</v>
      </c>
      <c r="F38" s="17">
        <f t="shared" si="22"/>
        <v>4.666666666666667</v>
      </c>
      <c r="G38" s="18"/>
      <c r="H38" s="19">
        <f t="shared" si="23"/>
        <v>4.666666666666667</v>
      </c>
      <c r="I38" s="19">
        <f t="shared" si="19"/>
        <v>5</v>
      </c>
      <c r="J38" s="19">
        <f t="shared" si="20"/>
        <v>4.5</v>
      </c>
    </row>
    <row r="39" spans="2:10" ht="14">
      <c r="B39" s="14">
        <f t="shared" si="21"/>
        <v>45413</v>
      </c>
      <c r="C39" s="15">
        <v>2</v>
      </c>
      <c r="D39" s="15">
        <f t="shared" si="17"/>
        <v>1.1666666666666667</v>
      </c>
      <c r="E39" s="16" t="str">
        <f t="shared" si="18"/>
        <v>=14/12</v>
      </c>
      <c r="F39" s="17">
        <f t="shared" si="22"/>
        <v>5.8333333333333339</v>
      </c>
      <c r="G39" s="18"/>
      <c r="H39" s="19">
        <f t="shared" si="23"/>
        <v>5.8333333333333339</v>
      </c>
      <c r="I39" s="19">
        <f t="shared" si="19"/>
        <v>6</v>
      </c>
      <c r="J39" s="19">
        <f t="shared" si="20"/>
        <v>5.5</v>
      </c>
    </row>
    <row r="40" spans="2:10" ht="14">
      <c r="B40" s="14">
        <f t="shared" si="21"/>
        <v>45444</v>
      </c>
      <c r="C40" s="15">
        <v>2</v>
      </c>
      <c r="D40" s="15">
        <f t="shared" si="17"/>
        <v>1.1666666666666667</v>
      </c>
      <c r="E40" s="16" t="str">
        <f t="shared" si="18"/>
        <v>=14/12</v>
      </c>
      <c r="F40" s="17">
        <f t="shared" si="22"/>
        <v>7.0000000000000009</v>
      </c>
      <c r="G40" s="18"/>
      <c r="H40" s="19">
        <f t="shared" si="23"/>
        <v>7.0000000000000009</v>
      </c>
      <c r="I40" s="19">
        <f t="shared" si="19"/>
        <v>7</v>
      </c>
      <c r="J40" s="19">
        <f t="shared" si="20"/>
        <v>7</v>
      </c>
    </row>
    <row r="41" spans="2:10" ht="14">
      <c r="B41" s="14">
        <f t="shared" si="21"/>
        <v>45474</v>
      </c>
      <c r="C41" s="15">
        <v>2</v>
      </c>
      <c r="D41" s="15">
        <f t="shared" si="17"/>
        <v>1.1666666666666667</v>
      </c>
      <c r="E41" s="16" t="str">
        <f t="shared" si="18"/>
        <v>=14/12</v>
      </c>
      <c r="F41" s="17">
        <f t="shared" si="22"/>
        <v>8.1666666666666679</v>
      </c>
      <c r="G41" s="18"/>
      <c r="H41" s="19">
        <f t="shared" si="23"/>
        <v>8.1666666666666679</v>
      </c>
      <c r="I41" s="19">
        <f t="shared" si="19"/>
        <v>8.5</v>
      </c>
      <c r="J41" s="19">
        <f t="shared" si="20"/>
        <v>8</v>
      </c>
    </row>
    <row r="42" spans="2:10" ht="14">
      <c r="B42" s="14">
        <f t="shared" si="21"/>
        <v>45505</v>
      </c>
      <c r="C42" s="15">
        <v>2.3225806449999999</v>
      </c>
      <c r="D42" s="15">
        <f t="shared" si="17"/>
        <v>1.1935483870833332</v>
      </c>
      <c r="E42" s="16" t="str">
        <f t="shared" si="18"/>
        <v>=14.32/12</v>
      </c>
      <c r="F42" s="17">
        <f t="shared" si="22"/>
        <v>9.3602150537500002</v>
      </c>
      <c r="G42" s="18"/>
      <c r="H42" s="19">
        <f t="shared" si="23"/>
        <v>9.3602150537500002</v>
      </c>
      <c r="I42" s="19">
        <f t="shared" si="19"/>
        <v>9.5</v>
      </c>
      <c r="J42" s="19">
        <f t="shared" si="20"/>
        <v>9</v>
      </c>
    </row>
    <row r="43" spans="2:10" ht="14">
      <c r="B43" s="14">
        <f t="shared" si="21"/>
        <v>45536</v>
      </c>
      <c r="C43" s="15">
        <v>4</v>
      </c>
      <c r="D43" s="15">
        <f t="shared" si="17"/>
        <v>1.3333333333333333</v>
      </c>
      <c r="E43" s="16" t="str">
        <f t="shared" si="18"/>
        <v>=16/12</v>
      </c>
      <c r="F43" s="17">
        <f t="shared" si="22"/>
        <v>10.693548387083334</v>
      </c>
      <c r="G43" s="18"/>
      <c r="H43" s="19">
        <f t="shared" si="23"/>
        <v>10.693548387083334</v>
      </c>
      <c r="I43" s="19">
        <f t="shared" si="19"/>
        <v>11</v>
      </c>
      <c r="J43" s="19">
        <f t="shared" si="20"/>
        <v>10.5</v>
      </c>
    </row>
    <row r="44" spans="2:10" ht="14">
      <c r="B44" s="14">
        <f t="shared" si="21"/>
        <v>45566</v>
      </c>
      <c r="C44" s="15">
        <v>4</v>
      </c>
      <c r="D44" s="15">
        <f t="shared" si="17"/>
        <v>1.3333333333333333</v>
      </c>
      <c r="E44" s="16" t="str">
        <f t="shared" si="18"/>
        <v>=16/12</v>
      </c>
      <c r="F44" s="17">
        <f t="shared" si="22"/>
        <v>12.026881720416668</v>
      </c>
      <c r="G44" s="18"/>
      <c r="H44" s="19">
        <f t="shared" si="23"/>
        <v>12.026881720416668</v>
      </c>
      <c r="I44" s="19">
        <f t="shared" si="19"/>
        <v>12.5</v>
      </c>
      <c r="J44" s="19">
        <f t="shared" si="20"/>
        <v>12</v>
      </c>
    </row>
    <row r="45" spans="2:10" ht="14">
      <c r="B45" s="14">
        <f t="shared" si="21"/>
        <v>45597</v>
      </c>
      <c r="C45" s="15">
        <v>4</v>
      </c>
      <c r="D45" s="15">
        <f t="shared" si="17"/>
        <v>1.3333333333333333</v>
      </c>
      <c r="E45" s="16" t="str">
        <f t="shared" si="18"/>
        <v>=16/12</v>
      </c>
      <c r="F45" s="17">
        <f t="shared" si="22"/>
        <v>13.360215053750002</v>
      </c>
      <c r="G45" s="18"/>
      <c r="H45" s="19">
        <f t="shared" si="23"/>
        <v>13.360215053750002</v>
      </c>
      <c r="I45" s="19">
        <f t="shared" si="19"/>
        <v>13.5</v>
      </c>
      <c r="J45" s="19">
        <f t="shared" si="20"/>
        <v>13</v>
      </c>
    </row>
    <row r="46" spans="2:10" ht="14">
      <c r="B46" s="14">
        <f t="shared" si="21"/>
        <v>45627</v>
      </c>
      <c r="C46" s="15">
        <v>4</v>
      </c>
      <c r="D46" s="15">
        <f t="shared" si="17"/>
        <v>1.3333333333333333</v>
      </c>
      <c r="E46" s="16" t="str">
        <f t="shared" si="18"/>
        <v>=16/12</v>
      </c>
      <c r="F46" s="17">
        <f t="shared" si="22"/>
        <v>14.693548387083336</v>
      </c>
      <c r="G46" s="18"/>
      <c r="H46" s="19">
        <f t="shared" si="23"/>
        <v>14.693548387083336</v>
      </c>
      <c r="I46" s="19">
        <f t="shared" si="19"/>
        <v>15</v>
      </c>
      <c r="J46" s="19">
        <f t="shared" si="20"/>
        <v>14.5</v>
      </c>
    </row>
    <row r="47" spans="2:10" ht="14">
      <c r="B47" s="22" t="str">
        <f>YEAR(B46)&amp;" entitlement"</f>
        <v>2024 entitlement</v>
      </c>
      <c r="C47" s="28"/>
      <c r="D47" s="29">
        <f>SUM(D35:D46)</f>
        <v>14.693548387083336</v>
      </c>
      <c r="E47" s="30"/>
      <c r="F47" s="31"/>
      <c r="G47" s="21"/>
      <c r="H47" s="32"/>
      <c r="I47" s="32"/>
      <c r="J47" s="32"/>
    </row>
    <row r="48" spans="2:10" ht="14">
      <c r="B48" s="14">
        <f>EDATE(B46,1)</f>
        <v>45658</v>
      </c>
      <c r="C48" s="15">
        <v>4</v>
      </c>
      <c r="D48" s="15">
        <f t="shared" ref="D48:D59" si="24">IF(B48&lt;$C$5,0,$C$2/12+C48/12)</f>
        <v>1.3333333333333333</v>
      </c>
      <c r="E48" s="16" t="str">
        <f t="shared" ref="E48:E59" si="25">IF(B48&lt;$C$5,"not started","="&amp;$C$2+ROUND(C48,2)&amp;"/12")</f>
        <v>=16/12</v>
      </c>
      <c r="F48" s="33">
        <f>IF(B48&lt;$C$5,0,D48)</f>
        <v>1.3333333333333333</v>
      </c>
      <c r="G48" s="20"/>
      <c r="H48" s="19">
        <f>F48-G48+IF(H46&lt;0,H46)</f>
        <v>1.3333333333333333</v>
      </c>
      <c r="I48" s="19">
        <f t="shared" ref="I48:I59" si="26">CEILING(TRUNC(H48,6),0.5)</f>
        <v>1.5</v>
      </c>
      <c r="J48" s="19">
        <f t="shared" ref="J48:J59" si="27">FLOOR(TRUNC(H48,6),0.5)</f>
        <v>1</v>
      </c>
    </row>
    <row r="49" spans="2:10" ht="14">
      <c r="B49" s="14">
        <f t="shared" ref="B49:B59" si="28">EDATE(B48,1)</f>
        <v>45689</v>
      </c>
      <c r="C49" s="15">
        <v>4</v>
      </c>
      <c r="D49" s="15">
        <f t="shared" si="24"/>
        <v>1.3333333333333333</v>
      </c>
      <c r="E49" s="16" t="str">
        <f t="shared" si="25"/>
        <v>=16/12</v>
      </c>
      <c r="F49" s="17">
        <f t="shared" ref="F49:F59" si="29">IF(B49&lt;$C$5,0,F48+ D49)</f>
        <v>2.6666666666666665</v>
      </c>
      <c r="G49" s="18"/>
      <c r="H49" s="19">
        <f t="shared" ref="H49:H59" si="30">IF(B49&lt;$C$5,0,H48+ D49-G49)</f>
        <v>2.6666666666666665</v>
      </c>
      <c r="I49" s="19">
        <f t="shared" si="26"/>
        <v>3</v>
      </c>
      <c r="J49" s="19">
        <f t="shared" si="27"/>
        <v>2.5</v>
      </c>
    </row>
    <row r="50" spans="2:10" ht="14">
      <c r="B50" s="14">
        <f t="shared" si="28"/>
        <v>45717</v>
      </c>
      <c r="C50" s="15">
        <v>4</v>
      </c>
      <c r="D50" s="15">
        <f t="shared" si="24"/>
        <v>1.3333333333333333</v>
      </c>
      <c r="E50" s="16" t="str">
        <f t="shared" si="25"/>
        <v>=16/12</v>
      </c>
      <c r="F50" s="17">
        <f t="shared" si="29"/>
        <v>4</v>
      </c>
      <c r="G50" s="18"/>
      <c r="H50" s="19">
        <f t="shared" si="30"/>
        <v>4</v>
      </c>
      <c r="I50" s="19">
        <f t="shared" si="26"/>
        <v>4</v>
      </c>
      <c r="J50" s="19">
        <f t="shared" si="27"/>
        <v>4</v>
      </c>
    </row>
    <row r="51" spans="2:10" ht="14">
      <c r="B51" s="14">
        <f t="shared" si="28"/>
        <v>45748</v>
      </c>
      <c r="C51" s="15">
        <v>4</v>
      </c>
      <c r="D51" s="15">
        <f t="shared" si="24"/>
        <v>1.3333333333333333</v>
      </c>
      <c r="E51" s="16" t="str">
        <f t="shared" si="25"/>
        <v>=16/12</v>
      </c>
      <c r="F51" s="17">
        <f t="shared" si="29"/>
        <v>5.333333333333333</v>
      </c>
      <c r="G51" s="18"/>
      <c r="H51" s="19">
        <f t="shared" si="30"/>
        <v>5.333333333333333</v>
      </c>
      <c r="I51" s="19">
        <f t="shared" si="26"/>
        <v>5.5</v>
      </c>
      <c r="J51" s="19">
        <f t="shared" si="27"/>
        <v>5</v>
      </c>
    </row>
    <row r="52" spans="2:10" ht="14">
      <c r="B52" s="14">
        <f t="shared" si="28"/>
        <v>45778</v>
      </c>
      <c r="C52" s="15">
        <v>4</v>
      </c>
      <c r="D52" s="15">
        <f t="shared" si="24"/>
        <v>1.3333333333333333</v>
      </c>
      <c r="E52" s="16" t="str">
        <f t="shared" si="25"/>
        <v>=16/12</v>
      </c>
      <c r="F52" s="17">
        <f t="shared" si="29"/>
        <v>6.6666666666666661</v>
      </c>
      <c r="G52" s="18"/>
      <c r="H52" s="19">
        <f t="shared" si="30"/>
        <v>6.6666666666666661</v>
      </c>
      <c r="I52" s="19">
        <f t="shared" si="26"/>
        <v>7</v>
      </c>
      <c r="J52" s="19">
        <f t="shared" si="27"/>
        <v>6.5</v>
      </c>
    </row>
    <row r="53" spans="2:10" ht="14">
      <c r="B53" s="14">
        <f t="shared" si="28"/>
        <v>45809</v>
      </c>
      <c r="C53" s="15">
        <v>4</v>
      </c>
      <c r="D53" s="15">
        <f t="shared" si="24"/>
        <v>1.3333333333333333</v>
      </c>
      <c r="E53" s="16" t="str">
        <f t="shared" si="25"/>
        <v>=16/12</v>
      </c>
      <c r="F53" s="17">
        <f t="shared" si="29"/>
        <v>7.9999999999999991</v>
      </c>
      <c r="G53" s="18"/>
      <c r="H53" s="19">
        <f t="shared" si="30"/>
        <v>7.9999999999999991</v>
      </c>
      <c r="I53" s="19">
        <f t="shared" si="26"/>
        <v>8</v>
      </c>
      <c r="J53" s="19">
        <f t="shared" si="27"/>
        <v>8</v>
      </c>
    </row>
    <row r="54" spans="2:10" ht="14">
      <c r="B54" s="14">
        <f t="shared" si="28"/>
        <v>45839</v>
      </c>
      <c r="C54" s="15">
        <v>4</v>
      </c>
      <c r="D54" s="15">
        <f t="shared" si="24"/>
        <v>1.3333333333333333</v>
      </c>
      <c r="E54" s="16" t="str">
        <f t="shared" si="25"/>
        <v>=16/12</v>
      </c>
      <c r="F54" s="17">
        <f t="shared" si="29"/>
        <v>9.3333333333333321</v>
      </c>
      <c r="G54" s="18"/>
      <c r="H54" s="19">
        <f t="shared" si="30"/>
        <v>9.3333333333333321</v>
      </c>
      <c r="I54" s="19">
        <f t="shared" si="26"/>
        <v>9.5</v>
      </c>
      <c r="J54" s="19">
        <f t="shared" si="27"/>
        <v>9</v>
      </c>
    </row>
    <row r="55" spans="2:10" ht="14">
      <c r="B55" s="14">
        <f t="shared" si="28"/>
        <v>45870</v>
      </c>
      <c r="C55" s="15">
        <v>4.3225806450000004</v>
      </c>
      <c r="D55" s="15">
        <f t="shared" si="24"/>
        <v>1.36021505375</v>
      </c>
      <c r="E55" s="16" t="str">
        <f t="shared" si="25"/>
        <v>=16.32/12</v>
      </c>
      <c r="F55" s="17">
        <f t="shared" si="29"/>
        <v>10.693548387083332</v>
      </c>
      <c r="G55" s="18"/>
      <c r="H55" s="19">
        <f t="shared" si="30"/>
        <v>10.693548387083332</v>
      </c>
      <c r="I55" s="19">
        <f t="shared" si="26"/>
        <v>11</v>
      </c>
      <c r="J55" s="19">
        <f t="shared" si="27"/>
        <v>10.5</v>
      </c>
    </row>
    <row r="56" spans="2:10" ht="14">
      <c r="B56" s="14">
        <f t="shared" si="28"/>
        <v>45901</v>
      </c>
      <c r="C56" s="15">
        <v>6</v>
      </c>
      <c r="D56" s="15">
        <f t="shared" si="24"/>
        <v>1.5</v>
      </c>
      <c r="E56" s="16" t="str">
        <f t="shared" si="25"/>
        <v>=18/12</v>
      </c>
      <c r="F56" s="17">
        <f t="shared" si="29"/>
        <v>12.193548387083332</v>
      </c>
      <c r="G56" s="18"/>
      <c r="H56" s="19">
        <f t="shared" si="30"/>
        <v>12.193548387083332</v>
      </c>
      <c r="I56" s="19">
        <f t="shared" si="26"/>
        <v>12.5</v>
      </c>
      <c r="J56" s="19">
        <f t="shared" si="27"/>
        <v>12</v>
      </c>
    </row>
    <row r="57" spans="2:10" ht="14">
      <c r="B57" s="14">
        <f t="shared" si="28"/>
        <v>45931</v>
      </c>
      <c r="C57" s="15">
        <v>6</v>
      </c>
      <c r="D57" s="15">
        <f t="shared" si="24"/>
        <v>1.5</v>
      </c>
      <c r="E57" s="16" t="str">
        <f t="shared" si="25"/>
        <v>=18/12</v>
      </c>
      <c r="F57" s="17">
        <f t="shared" si="29"/>
        <v>13.693548387083332</v>
      </c>
      <c r="G57" s="18"/>
      <c r="H57" s="19">
        <f t="shared" si="30"/>
        <v>13.693548387083332</v>
      </c>
      <c r="I57" s="19">
        <f t="shared" si="26"/>
        <v>14</v>
      </c>
      <c r="J57" s="19">
        <f t="shared" si="27"/>
        <v>13.5</v>
      </c>
    </row>
    <row r="58" spans="2:10" ht="14">
      <c r="B58" s="14">
        <f t="shared" si="28"/>
        <v>45962</v>
      </c>
      <c r="C58" s="15">
        <v>6</v>
      </c>
      <c r="D58" s="15">
        <f t="shared" si="24"/>
        <v>1.5</v>
      </c>
      <c r="E58" s="16" t="str">
        <f t="shared" si="25"/>
        <v>=18/12</v>
      </c>
      <c r="F58" s="17">
        <f t="shared" si="29"/>
        <v>15.193548387083332</v>
      </c>
      <c r="G58" s="18"/>
      <c r="H58" s="19">
        <f t="shared" si="30"/>
        <v>15.193548387083332</v>
      </c>
      <c r="I58" s="19">
        <f t="shared" si="26"/>
        <v>15.5</v>
      </c>
      <c r="J58" s="19">
        <f t="shared" si="27"/>
        <v>15</v>
      </c>
    </row>
    <row r="59" spans="2:10" ht="14">
      <c r="B59" s="14">
        <f t="shared" si="28"/>
        <v>45992</v>
      </c>
      <c r="C59" s="15">
        <v>6</v>
      </c>
      <c r="D59" s="15">
        <f t="shared" si="24"/>
        <v>1.5</v>
      </c>
      <c r="E59" s="16" t="str">
        <f t="shared" si="25"/>
        <v>=18/12</v>
      </c>
      <c r="F59" s="17">
        <f t="shared" si="29"/>
        <v>16.693548387083332</v>
      </c>
      <c r="G59" s="18"/>
      <c r="H59" s="19">
        <f t="shared" si="30"/>
        <v>16.693548387083332</v>
      </c>
      <c r="I59" s="19">
        <f t="shared" si="26"/>
        <v>17</v>
      </c>
      <c r="J59" s="19">
        <f t="shared" si="27"/>
        <v>16.5</v>
      </c>
    </row>
    <row r="60" spans="2:10" ht="14">
      <c r="B60" s="22" t="str">
        <f>YEAR(B59)&amp;" entitlement"</f>
        <v>2025 entitlement</v>
      </c>
      <c r="C60" s="28"/>
      <c r="D60" s="29">
        <f>SUM(D48:D59)</f>
        <v>16.693548387083332</v>
      </c>
      <c r="E60" s="30"/>
      <c r="F60" s="34"/>
      <c r="G60" s="21">
        <f>SUM(G48:G59)</f>
        <v>0</v>
      </c>
      <c r="H60" s="35"/>
      <c r="I60" s="35"/>
      <c r="J60" s="35"/>
    </row>
    <row r="61" spans="2:10" ht="14">
      <c r="B61" s="14">
        <f>EDATE(B59,1)</f>
        <v>46023</v>
      </c>
      <c r="C61" s="15">
        <v>6</v>
      </c>
      <c r="D61" s="15">
        <f t="shared" ref="D61:D72" si="31">IF(B61&lt;$C$5,0,$C$2/12+C61/12)</f>
        <v>1.5</v>
      </c>
      <c r="E61" s="16" t="str">
        <f t="shared" ref="E61:E72" si="32">IF(B61&lt;$C$5,"not started","="&amp;$C$2+ROUND(C61,2)&amp;"/12")</f>
        <v>=18/12</v>
      </c>
      <c r="F61" s="17">
        <f>IF(B61&lt;$C$5,0,D61)</f>
        <v>1.5</v>
      </c>
      <c r="G61" s="18"/>
      <c r="H61" s="19">
        <f>F61-G61+IF(H59&lt;0,H59)</f>
        <v>1.5</v>
      </c>
      <c r="I61" s="19">
        <f t="shared" ref="I61:I72" si="33">CEILING(TRUNC(H61,6),0.5)</f>
        <v>1.5</v>
      </c>
      <c r="J61" s="19">
        <f t="shared" ref="J61:J72" si="34">FLOOR(TRUNC(H61,6),0.5)</f>
        <v>1.5</v>
      </c>
    </row>
    <row r="62" spans="2:10" ht="14">
      <c r="B62" s="14">
        <f t="shared" ref="B62:B72" si="35">EDATE(B61,1)</f>
        <v>46054</v>
      </c>
      <c r="C62" s="15">
        <v>6</v>
      </c>
      <c r="D62" s="15">
        <f t="shared" si="31"/>
        <v>1.5</v>
      </c>
      <c r="E62" s="16" t="str">
        <f t="shared" si="32"/>
        <v>=18/12</v>
      </c>
      <c r="F62" s="17">
        <f t="shared" ref="F62:F72" si="36">IF(B62&lt;$C$5,0,F61+ D62)</f>
        <v>3</v>
      </c>
      <c r="G62" s="18"/>
      <c r="H62" s="19">
        <f t="shared" ref="H62:H72" si="37">IF(B62&lt;$C$5,0,H61+ D62-G62)</f>
        <v>3</v>
      </c>
      <c r="I62" s="19">
        <f t="shared" si="33"/>
        <v>3</v>
      </c>
      <c r="J62" s="19">
        <f t="shared" si="34"/>
        <v>3</v>
      </c>
    </row>
    <row r="63" spans="2:10" ht="14">
      <c r="B63" s="14">
        <f t="shared" si="35"/>
        <v>46082</v>
      </c>
      <c r="C63" s="15">
        <v>6</v>
      </c>
      <c r="D63" s="15">
        <f t="shared" si="31"/>
        <v>1.5</v>
      </c>
      <c r="E63" s="16" t="str">
        <f t="shared" si="32"/>
        <v>=18/12</v>
      </c>
      <c r="F63" s="17">
        <f t="shared" si="36"/>
        <v>4.5</v>
      </c>
      <c r="G63" s="18"/>
      <c r="H63" s="19">
        <f t="shared" si="37"/>
        <v>4.5</v>
      </c>
      <c r="I63" s="19">
        <f t="shared" si="33"/>
        <v>4.5</v>
      </c>
      <c r="J63" s="19">
        <f t="shared" si="34"/>
        <v>4.5</v>
      </c>
    </row>
    <row r="64" spans="2:10" ht="14">
      <c r="B64" s="14">
        <f t="shared" si="35"/>
        <v>46113</v>
      </c>
      <c r="C64" s="15">
        <v>6</v>
      </c>
      <c r="D64" s="15">
        <f t="shared" si="31"/>
        <v>1.5</v>
      </c>
      <c r="E64" s="16" t="str">
        <f t="shared" si="32"/>
        <v>=18/12</v>
      </c>
      <c r="F64" s="17">
        <f t="shared" si="36"/>
        <v>6</v>
      </c>
      <c r="G64" s="18"/>
      <c r="H64" s="19">
        <f t="shared" si="37"/>
        <v>6</v>
      </c>
      <c r="I64" s="19">
        <f t="shared" si="33"/>
        <v>6</v>
      </c>
      <c r="J64" s="19">
        <f t="shared" si="34"/>
        <v>6</v>
      </c>
    </row>
    <row r="65" spans="2:10" ht="14">
      <c r="B65" s="14">
        <f t="shared" si="35"/>
        <v>46143</v>
      </c>
      <c r="C65" s="15">
        <v>6</v>
      </c>
      <c r="D65" s="15">
        <f t="shared" si="31"/>
        <v>1.5</v>
      </c>
      <c r="E65" s="16" t="str">
        <f t="shared" si="32"/>
        <v>=18/12</v>
      </c>
      <c r="F65" s="17">
        <f t="shared" si="36"/>
        <v>7.5</v>
      </c>
      <c r="G65" s="18"/>
      <c r="H65" s="19">
        <f t="shared" si="37"/>
        <v>7.5</v>
      </c>
      <c r="I65" s="19">
        <f t="shared" si="33"/>
        <v>7.5</v>
      </c>
      <c r="J65" s="19">
        <f t="shared" si="34"/>
        <v>7.5</v>
      </c>
    </row>
    <row r="66" spans="2:10" ht="14">
      <c r="B66" s="14">
        <f t="shared" si="35"/>
        <v>46174</v>
      </c>
      <c r="C66" s="15">
        <v>6</v>
      </c>
      <c r="D66" s="15">
        <f t="shared" si="31"/>
        <v>1.5</v>
      </c>
      <c r="E66" s="16" t="str">
        <f t="shared" si="32"/>
        <v>=18/12</v>
      </c>
      <c r="F66" s="17">
        <f t="shared" si="36"/>
        <v>9</v>
      </c>
      <c r="G66" s="18"/>
      <c r="H66" s="19">
        <f t="shared" si="37"/>
        <v>9</v>
      </c>
      <c r="I66" s="19">
        <f t="shared" si="33"/>
        <v>9</v>
      </c>
      <c r="J66" s="19">
        <f t="shared" si="34"/>
        <v>9</v>
      </c>
    </row>
    <row r="67" spans="2:10" ht="14">
      <c r="B67" s="14">
        <f t="shared" si="35"/>
        <v>46204</v>
      </c>
      <c r="C67" s="15">
        <v>6</v>
      </c>
      <c r="D67" s="15">
        <f t="shared" si="31"/>
        <v>1.5</v>
      </c>
      <c r="E67" s="16" t="str">
        <f t="shared" si="32"/>
        <v>=18/12</v>
      </c>
      <c r="F67" s="17">
        <f t="shared" si="36"/>
        <v>10.5</v>
      </c>
      <c r="G67" s="18"/>
      <c r="H67" s="19">
        <f t="shared" si="37"/>
        <v>10.5</v>
      </c>
      <c r="I67" s="19">
        <f t="shared" si="33"/>
        <v>10.5</v>
      </c>
      <c r="J67" s="19">
        <f t="shared" si="34"/>
        <v>10.5</v>
      </c>
    </row>
    <row r="68" spans="2:10" ht="14">
      <c r="B68" s="14">
        <f t="shared" si="35"/>
        <v>46235</v>
      </c>
      <c r="C68" s="15">
        <v>6.3225806450000004</v>
      </c>
      <c r="D68" s="15">
        <f t="shared" si="31"/>
        <v>1.5268817204166667</v>
      </c>
      <c r="E68" s="16" t="str">
        <f t="shared" si="32"/>
        <v>=18.32/12</v>
      </c>
      <c r="F68" s="17">
        <f t="shared" si="36"/>
        <v>12.026881720416666</v>
      </c>
      <c r="G68" s="18"/>
      <c r="H68" s="19">
        <f t="shared" si="37"/>
        <v>12.026881720416666</v>
      </c>
      <c r="I68" s="19">
        <f t="shared" si="33"/>
        <v>12.5</v>
      </c>
      <c r="J68" s="19">
        <f t="shared" si="34"/>
        <v>12</v>
      </c>
    </row>
    <row r="69" spans="2:10" ht="14">
      <c r="B69" s="14">
        <f t="shared" si="35"/>
        <v>46266</v>
      </c>
      <c r="C69" s="15">
        <v>8</v>
      </c>
      <c r="D69" s="15">
        <f t="shared" si="31"/>
        <v>1.6666666666666665</v>
      </c>
      <c r="E69" s="16" t="str">
        <f t="shared" si="32"/>
        <v>=20/12</v>
      </c>
      <c r="F69" s="17">
        <f t="shared" si="36"/>
        <v>13.693548387083332</v>
      </c>
      <c r="G69" s="18"/>
      <c r="H69" s="19">
        <f t="shared" si="37"/>
        <v>13.693548387083332</v>
      </c>
      <c r="I69" s="19">
        <f t="shared" si="33"/>
        <v>14</v>
      </c>
      <c r="J69" s="19">
        <f t="shared" si="34"/>
        <v>13.5</v>
      </c>
    </row>
    <row r="70" spans="2:10" ht="14">
      <c r="B70" s="14">
        <f t="shared" si="35"/>
        <v>46296</v>
      </c>
      <c r="C70" s="15">
        <v>8</v>
      </c>
      <c r="D70" s="15">
        <f t="shared" si="31"/>
        <v>1.6666666666666665</v>
      </c>
      <c r="E70" s="16" t="str">
        <f t="shared" si="32"/>
        <v>=20/12</v>
      </c>
      <c r="F70" s="17">
        <f t="shared" si="36"/>
        <v>15.360215053749998</v>
      </c>
      <c r="G70" s="18"/>
      <c r="H70" s="19">
        <f t="shared" si="37"/>
        <v>15.360215053749998</v>
      </c>
      <c r="I70" s="19">
        <f t="shared" si="33"/>
        <v>15.5</v>
      </c>
      <c r="J70" s="19">
        <f t="shared" si="34"/>
        <v>15</v>
      </c>
    </row>
    <row r="71" spans="2:10" ht="14">
      <c r="B71" s="14">
        <f t="shared" si="35"/>
        <v>46327</v>
      </c>
      <c r="C71" s="15">
        <v>8</v>
      </c>
      <c r="D71" s="15">
        <f t="shared" si="31"/>
        <v>1.6666666666666665</v>
      </c>
      <c r="E71" s="16" t="str">
        <f t="shared" si="32"/>
        <v>=20/12</v>
      </c>
      <c r="F71" s="17">
        <f t="shared" si="36"/>
        <v>17.026881720416664</v>
      </c>
      <c r="G71" s="18"/>
      <c r="H71" s="19">
        <f t="shared" si="37"/>
        <v>17.026881720416664</v>
      </c>
      <c r="I71" s="19">
        <f t="shared" si="33"/>
        <v>17.5</v>
      </c>
      <c r="J71" s="19">
        <f t="shared" si="34"/>
        <v>17</v>
      </c>
    </row>
    <row r="72" spans="2:10" ht="14">
      <c r="B72" s="14">
        <f t="shared" si="35"/>
        <v>46357</v>
      </c>
      <c r="C72" s="15">
        <v>8</v>
      </c>
      <c r="D72" s="15">
        <f t="shared" si="31"/>
        <v>1.6666666666666665</v>
      </c>
      <c r="E72" s="16" t="str">
        <f t="shared" si="32"/>
        <v>=20/12</v>
      </c>
      <c r="F72" s="17">
        <f t="shared" si="36"/>
        <v>18.693548387083332</v>
      </c>
      <c r="G72" s="18"/>
      <c r="H72" s="19">
        <f t="shared" si="37"/>
        <v>18.693548387083332</v>
      </c>
      <c r="I72" s="19">
        <f t="shared" si="33"/>
        <v>19</v>
      </c>
      <c r="J72" s="19">
        <f t="shared" si="34"/>
        <v>18.5</v>
      </c>
    </row>
    <row r="73" spans="2:10" ht="14.5" thickBot="1">
      <c r="B73" s="36" t="str">
        <f>YEAR(B72)&amp;" entitlement"</f>
        <v>2026 entitlement</v>
      </c>
      <c r="C73" s="37"/>
      <c r="D73" s="29">
        <f>SUM(D61:D72)</f>
        <v>18.693548387083332</v>
      </c>
      <c r="E73" s="38"/>
      <c r="F73" s="39"/>
      <c r="G73" s="27">
        <f>SUM(G61:G72)</f>
        <v>0</v>
      </c>
      <c r="H73" s="40"/>
      <c r="I73" s="40"/>
      <c r="J73" s="40"/>
    </row>
  </sheetData>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Siti Syakirah Abdul Jalil</cp:lastModifiedBy>
  <dcterms:created xsi:type="dcterms:W3CDTF">2023-11-10T06:02:36Z</dcterms:created>
  <dcterms:modified xsi:type="dcterms:W3CDTF">2023-11-10T06:02:36Z</dcterms:modified>
</cp:coreProperties>
</file>